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gac.sharepoint.com/sites/TRAQ/Clean Cities/Alternative_Fuel_Data/Annual Survey/Survey Templates/"/>
    </mc:Choice>
  </mc:AlternateContent>
  <xr:revisionPtr revIDLastSave="1" documentId="8_{AF392C82-44FD-420A-9F5E-1FD389E4F8B1}" xr6:coauthVersionLast="47" xr6:coauthVersionMax="47" xr10:uidLastSave="{11505C27-6AFE-4110-B417-DB5EEEB2B9FC}"/>
  <bookViews>
    <workbookView xWindow="67080" yWindow="-120" windowWidth="29040" windowHeight="15720" xr2:uid="{C0516D22-4A67-483D-99D4-5F72862B8945}"/>
  </bookViews>
  <sheets>
    <sheet name="Instructions" sheetId="19" r:id="rId1"/>
    <sheet name="Main" sheetId="2" r:id="rId2"/>
    <sheet name="List" sheetId="1" r:id="rId3"/>
    <sheet name="1 On Road Fleet" sheetId="3" r:id="rId4"/>
    <sheet name="Electric Vehicles" sheetId="6" r:id="rId5"/>
    <sheet name="New Stations" sheetId="7" r:id="rId6"/>
    <sheet name="Electric Chargers" sheetId="10" r:id="rId7"/>
    <sheet name="Off Non-Road Equipment" sheetId="8" r:id="rId8"/>
    <sheet name="Idle Reduction" sheetId="4" r:id="rId9"/>
    <sheet name="Fuel Sales" sheetId="5" r:id="rId10"/>
    <sheet name="VMT" sheetId="9" r:id="rId11"/>
    <sheet name="Truck Stops" sheetId="11" r:id="rId12"/>
    <sheet name="Export New Stations" sheetId="12" state="hidden" r:id="rId13"/>
    <sheet name="Export Alt Fuel Veh" sheetId="13" state="hidden" r:id="rId14"/>
    <sheet name="Export Elec Hy Plugs" sheetId="14" state="hidden" r:id="rId15"/>
    <sheet name="Export Off Road" sheetId="15" state="hidden" r:id="rId16"/>
    <sheet name="Export VMT" sheetId="16" state="hidden" r:id="rId17"/>
    <sheet name="Export Truck Stop Elect" sheetId="17" state="hidden" r:id="rId18"/>
    <sheet name="Export Idle Reduction" sheetId="18" state="hidden"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A9" i="2"/>
  <c r="A11" i="2"/>
  <c r="A22" i="2"/>
  <c r="A8" i="2"/>
  <c r="G53" i="18"/>
  <c r="G52" i="18"/>
  <c r="G51" i="18"/>
  <c r="G50" i="18"/>
  <c r="G49" i="18"/>
  <c r="G48" i="18"/>
  <c r="G47" i="18"/>
  <c r="G46" i="18"/>
  <c r="G45" i="18"/>
  <c r="G44" i="18"/>
  <c r="G43" i="18"/>
  <c r="G42" i="18"/>
  <c r="G41" i="18"/>
  <c r="G40" i="18"/>
  <c r="G39" i="18"/>
  <c r="G38" i="18"/>
  <c r="G37" i="18"/>
  <c r="G36" i="18"/>
  <c r="G35" i="18"/>
  <c r="G34" i="18"/>
  <c r="G33" i="18"/>
  <c r="G32" i="18"/>
  <c r="G31" i="18"/>
  <c r="G30" i="18"/>
  <c r="G29" i="18"/>
  <c r="I26" i="18"/>
  <c r="H26" i="18"/>
  <c r="I25" i="18"/>
  <c r="H25" i="18"/>
  <c r="I24" i="18"/>
  <c r="H24" i="18"/>
  <c r="I23" i="18"/>
  <c r="H23" i="18"/>
  <c r="I22" i="18"/>
  <c r="H22" i="18"/>
  <c r="I21" i="18"/>
  <c r="H21" i="18"/>
  <c r="I20" i="18"/>
  <c r="H20" i="18"/>
  <c r="I19" i="18"/>
  <c r="H19" i="18"/>
  <c r="I18" i="18"/>
  <c r="H18" i="18"/>
  <c r="I17" i="18"/>
  <c r="H17" i="18"/>
  <c r="I16" i="18"/>
  <c r="H16" i="18"/>
  <c r="I15" i="18"/>
  <c r="H15" i="18"/>
  <c r="I14" i="18"/>
  <c r="H14" i="18"/>
  <c r="I13" i="18"/>
  <c r="H13" i="18"/>
  <c r="I12" i="18"/>
  <c r="H12" i="18"/>
  <c r="I11" i="18"/>
  <c r="H11" i="18"/>
  <c r="I10" i="18"/>
  <c r="H10" i="18"/>
  <c r="I9" i="18"/>
  <c r="H9" i="18"/>
  <c r="I8" i="18"/>
  <c r="H8" i="18"/>
  <c r="I7" i="18"/>
  <c r="H7" i="18"/>
  <c r="I6" i="18"/>
  <c r="H6" i="18"/>
  <c r="I5" i="18"/>
  <c r="H5" i="18"/>
  <c r="I4" i="18"/>
  <c r="H4" i="18"/>
  <c r="I3" i="18"/>
  <c r="H3" i="18"/>
  <c r="T2" i="18"/>
  <c r="S2" i="18"/>
  <c r="R2" i="18"/>
  <c r="Q2" i="18"/>
  <c r="P2" i="18"/>
  <c r="O2" i="18"/>
  <c r="I2" i="18"/>
  <c r="H2" i="18"/>
  <c r="B21" i="17"/>
  <c r="D21" i="17" s="1"/>
  <c r="A21" i="17"/>
  <c r="B20" i="17"/>
  <c r="D20" i="17" s="1"/>
  <c r="A20" i="17"/>
  <c r="B19" i="17"/>
  <c r="D19" i="17" s="1"/>
  <c r="A19" i="17"/>
  <c r="B18" i="17"/>
  <c r="D18" i="17" s="1"/>
  <c r="A18" i="17"/>
  <c r="B17" i="17"/>
  <c r="D17" i="17" s="1"/>
  <c r="A17" i="17"/>
  <c r="B16" i="17"/>
  <c r="D16" i="17" s="1"/>
  <c r="A16" i="17"/>
  <c r="B15" i="17"/>
  <c r="D15" i="17" s="1"/>
  <c r="A15" i="17"/>
  <c r="B14" i="17"/>
  <c r="D14" i="17" s="1"/>
  <c r="A14" i="17"/>
  <c r="B13" i="17"/>
  <c r="D13" i="17" s="1"/>
  <c r="A13" i="17"/>
  <c r="B12" i="17"/>
  <c r="D12" i="17" s="1"/>
  <c r="A12" i="17"/>
  <c r="B11" i="17"/>
  <c r="D11" i="17" s="1"/>
  <c r="A11" i="17"/>
  <c r="B10" i="17"/>
  <c r="D10" i="17" s="1"/>
  <c r="A10" i="17"/>
  <c r="B9" i="17"/>
  <c r="D9" i="17" s="1"/>
  <c r="A9" i="17"/>
  <c r="B8" i="17"/>
  <c r="D8" i="17" s="1"/>
  <c r="A8" i="17"/>
  <c r="B7" i="17"/>
  <c r="D7" i="17" s="1"/>
  <c r="A7" i="17"/>
  <c r="B6" i="17"/>
  <c r="D6" i="17" s="1"/>
  <c r="A6" i="17"/>
  <c r="B5" i="17"/>
  <c r="D5" i="17" s="1"/>
  <c r="A5" i="17"/>
  <c r="B4" i="17"/>
  <c r="D4" i="17" s="1"/>
  <c r="A4" i="17"/>
  <c r="B3" i="17"/>
  <c r="D3" i="17" s="1"/>
  <c r="A3" i="17"/>
  <c r="A2" i="17"/>
  <c r="M2" i="17"/>
  <c r="L2" i="17"/>
  <c r="K2" i="17"/>
  <c r="J2" i="17"/>
  <c r="I2" i="17"/>
  <c r="H2" i="17"/>
  <c r="B2" i="17"/>
  <c r="D2" i="17" s="1"/>
  <c r="A7" i="16"/>
  <c r="A2" i="16"/>
  <c r="I37" i="16"/>
  <c r="I36" i="16"/>
  <c r="I35" i="16"/>
  <c r="I34" i="16"/>
  <c r="I33" i="16"/>
  <c r="I32" i="16"/>
  <c r="I31" i="16"/>
  <c r="I30" i="16"/>
  <c r="I29" i="16"/>
  <c r="I28" i="16"/>
  <c r="I27" i="16"/>
  <c r="I26" i="16"/>
  <c r="I25" i="16"/>
  <c r="I24" i="16"/>
  <c r="I23" i="16"/>
  <c r="I22" i="16"/>
  <c r="I21" i="16"/>
  <c r="I20" i="16"/>
  <c r="I19" i="16"/>
  <c r="I18" i="16"/>
  <c r="I17" i="16"/>
  <c r="I16" i="16"/>
  <c r="I15" i="16"/>
  <c r="I14" i="16"/>
  <c r="I13" i="16"/>
  <c r="L10" i="16"/>
  <c r="K10" i="16"/>
  <c r="J10" i="16"/>
  <c r="I10" i="16"/>
  <c r="H10" i="16"/>
  <c r="F10" i="16"/>
  <c r="G10" i="16" s="1"/>
  <c r="E10" i="16"/>
  <c r="C10" i="16"/>
  <c r="D10" i="16" s="1"/>
  <c r="L9" i="16"/>
  <c r="K9" i="16"/>
  <c r="J9" i="16"/>
  <c r="I9" i="16"/>
  <c r="H9" i="16"/>
  <c r="F9" i="16"/>
  <c r="G9" i="16" s="1"/>
  <c r="E9" i="16"/>
  <c r="C9" i="16"/>
  <c r="B9" i="16" s="1"/>
  <c r="L8" i="16"/>
  <c r="K8" i="16"/>
  <c r="J8" i="16"/>
  <c r="I8" i="16"/>
  <c r="H8" i="16"/>
  <c r="F8" i="16"/>
  <c r="G8" i="16" s="1"/>
  <c r="E8" i="16"/>
  <c r="C8" i="16"/>
  <c r="B8" i="16" s="1"/>
  <c r="L7" i="16"/>
  <c r="K7" i="16"/>
  <c r="J7" i="16"/>
  <c r="I7" i="16"/>
  <c r="H7" i="16"/>
  <c r="F7" i="16"/>
  <c r="G7" i="16" s="1"/>
  <c r="E7" i="16"/>
  <c r="C7" i="16"/>
  <c r="D7" i="16" s="1"/>
  <c r="L6" i="16"/>
  <c r="K6" i="16"/>
  <c r="J6" i="16"/>
  <c r="I6" i="16"/>
  <c r="H6" i="16"/>
  <c r="F6" i="16"/>
  <c r="G6" i="16" s="1"/>
  <c r="E6" i="16"/>
  <c r="C6" i="16"/>
  <c r="D6" i="16" s="1"/>
  <c r="L5" i="16"/>
  <c r="K5" i="16"/>
  <c r="J5" i="16"/>
  <c r="I5" i="16"/>
  <c r="H5" i="16"/>
  <c r="F5" i="16"/>
  <c r="G5" i="16" s="1"/>
  <c r="E5" i="16"/>
  <c r="C5" i="16"/>
  <c r="B5" i="16" s="1"/>
  <c r="L4" i="16"/>
  <c r="K4" i="16"/>
  <c r="J4" i="16"/>
  <c r="I4" i="16"/>
  <c r="H4" i="16"/>
  <c r="F4" i="16"/>
  <c r="G4" i="16" s="1"/>
  <c r="E4" i="16"/>
  <c r="C4" i="16"/>
  <c r="B4" i="16" s="1"/>
  <c r="L3" i="16"/>
  <c r="K3" i="16"/>
  <c r="J3" i="16"/>
  <c r="I3" i="16"/>
  <c r="H3" i="16"/>
  <c r="F3" i="16"/>
  <c r="G3" i="16" s="1"/>
  <c r="E3" i="16"/>
  <c r="C3" i="16"/>
  <c r="B3" i="16" s="1"/>
  <c r="U2" i="16"/>
  <c r="T2" i="16"/>
  <c r="S2" i="16"/>
  <c r="R2" i="16"/>
  <c r="Q2" i="16"/>
  <c r="P2" i="16"/>
  <c r="L2" i="16"/>
  <c r="K2" i="16"/>
  <c r="J2" i="16"/>
  <c r="I2" i="16"/>
  <c r="H2" i="16"/>
  <c r="F2" i="16"/>
  <c r="G2" i="16" s="1"/>
  <c r="E2" i="16"/>
  <c r="C2" i="16"/>
  <c r="B2" i="16" s="1"/>
  <c r="A21" i="15"/>
  <c r="A20" i="15"/>
  <c r="A19" i="15"/>
  <c r="A18" i="15"/>
  <c r="A17" i="15"/>
  <c r="A16" i="15"/>
  <c r="A15" i="15"/>
  <c r="A14" i="15"/>
  <c r="A13" i="15"/>
  <c r="A12" i="15"/>
  <c r="A11" i="15"/>
  <c r="A10" i="15"/>
  <c r="A9" i="15"/>
  <c r="A8" i="15"/>
  <c r="A7" i="15"/>
  <c r="A6" i="15"/>
  <c r="A5" i="15"/>
  <c r="A4" i="15"/>
  <c r="A3" i="15"/>
  <c r="B21" i="15"/>
  <c r="B20" i="15"/>
  <c r="B19" i="15"/>
  <c r="B18" i="15"/>
  <c r="B17" i="15"/>
  <c r="B16" i="15"/>
  <c r="C16" i="15" s="1"/>
  <c r="B15" i="15"/>
  <c r="B14" i="15"/>
  <c r="E14" i="15" s="1"/>
  <c r="B13" i="15"/>
  <c r="B12" i="15"/>
  <c r="B11" i="15"/>
  <c r="B10" i="15"/>
  <c r="B9" i="15"/>
  <c r="B8" i="15"/>
  <c r="B7" i="15"/>
  <c r="B6" i="15"/>
  <c r="E6" i="15" s="1"/>
  <c r="B5" i="15"/>
  <c r="B4" i="15"/>
  <c r="B3" i="15"/>
  <c r="C21" i="15"/>
  <c r="C20" i="15"/>
  <c r="C19" i="15"/>
  <c r="C18" i="15"/>
  <c r="C17" i="15"/>
  <c r="C15" i="15"/>
  <c r="C13" i="15"/>
  <c r="C12" i="15"/>
  <c r="C11" i="15"/>
  <c r="C10" i="15"/>
  <c r="C9" i="15"/>
  <c r="C8" i="15"/>
  <c r="C7" i="15"/>
  <c r="C5" i="15"/>
  <c r="C4" i="15"/>
  <c r="C3" i="15"/>
  <c r="D21" i="15"/>
  <c r="D20" i="15"/>
  <c r="D19" i="15"/>
  <c r="D18" i="15"/>
  <c r="D17" i="15"/>
  <c r="D16" i="15"/>
  <c r="D15" i="15"/>
  <c r="D13" i="15"/>
  <c r="D12" i="15"/>
  <c r="D11" i="15"/>
  <c r="D10" i="15"/>
  <c r="D9" i="15"/>
  <c r="D8" i="15"/>
  <c r="D7" i="15"/>
  <c r="D5" i="15"/>
  <c r="D4" i="15"/>
  <c r="D3" i="15"/>
  <c r="E21" i="15"/>
  <c r="E20" i="15"/>
  <c r="E19" i="15"/>
  <c r="E18" i="15"/>
  <c r="E17" i="15"/>
  <c r="E16" i="15"/>
  <c r="E15" i="15"/>
  <c r="E13" i="15"/>
  <c r="E12" i="15"/>
  <c r="E11" i="15"/>
  <c r="E10" i="15"/>
  <c r="E9" i="15"/>
  <c r="E8" i="15"/>
  <c r="E7" i="15"/>
  <c r="E5" i="15"/>
  <c r="E4" i="15"/>
  <c r="E3" i="15"/>
  <c r="F21" i="15"/>
  <c r="F20" i="15"/>
  <c r="F19" i="15"/>
  <c r="F18" i="15"/>
  <c r="F17" i="15"/>
  <c r="F16" i="15"/>
  <c r="F15" i="15"/>
  <c r="F14" i="15"/>
  <c r="F13" i="15"/>
  <c r="F12" i="15"/>
  <c r="F11" i="15"/>
  <c r="F10" i="15"/>
  <c r="F9" i="15"/>
  <c r="F8" i="15"/>
  <c r="F7" i="15"/>
  <c r="F6" i="15"/>
  <c r="F5" i="15"/>
  <c r="F4" i="15"/>
  <c r="F3" i="15"/>
  <c r="G21" i="15"/>
  <c r="G20" i="15"/>
  <c r="G19" i="15"/>
  <c r="G18" i="15"/>
  <c r="G17" i="15"/>
  <c r="G16" i="15"/>
  <c r="G15" i="15"/>
  <c r="G14" i="15"/>
  <c r="G13" i="15"/>
  <c r="G12" i="15"/>
  <c r="G11" i="15"/>
  <c r="G10" i="15"/>
  <c r="G9" i="15"/>
  <c r="G8" i="15"/>
  <c r="G7" i="15"/>
  <c r="G6" i="15"/>
  <c r="G5" i="15"/>
  <c r="G4" i="15"/>
  <c r="G3" i="15"/>
  <c r="H21" i="15"/>
  <c r="H20" i="15"/>
  <c r="H19" i="15"/>
  <c r="H18" i="15"/>
  <c r="H17" i="15"/>
  <c r="H16" i="15"/>
  <c r="H15" i="15"/>
  <c r="H14" i="15"/>
  <c r="H13" i="15"/>
  <c r="H12" i="15"/>
  <c r="H11" i="15"/>
  <c r="H10" i="15"/>
  <c r="H9" i="15"/>
  <c r="H8" i="15"/>
  <c r="H7" i="15"/>
  <c r="H6" i="15"/>
  <c r="H5" i="15"/>
  <c r="H4" i="15"/>
  <c r="H3" i="15"/>
  <c r="I21" i="15"/>
  <c r="I20" i="15"/>
  <c r="I19" i="15"/>
  <c r="I18" i="15"/>
  <c r="I17" i="15"/>
  <c r="I16" i="15"/>
  <c r="I15" i="15"/>
  <c r="I14" i="15"/>
  <c r="I13" i="15"/>
  <c r="I12" i="15"/>
  <c r="I11" i="15"/>
  <c r="I10" i="15"/>
  <c r="I9" i="15"/>
  <c r="I8" i="15"/>
  <c r="I7" i="15"/>
  <c r="I6" i="15"/>
  <c r="I5" i="15"/>
  <c r="I4" i="15"/>
  <c r="I3" i="15"/>
  <c r="J21" i="15"/>
  <c r="J20" i="15"/>
  <c r="J19" i="15"/>
  <c r="J18" i="15"/>
  <c r="J17" i="15"/>
  <c r="J16" i="15"/>
  <c r="J15" i="15"/>
  <c r="J14" i="15"/>
  <c r="J13" i="15"/>
  <c r="J12" i="15"/>
  <c r="J11" i="15"/>
  <c r="J10" i="15"/>
  <c r="J9" i="15"/>
  <c r="J8" i="15"/>
  <c r="J7" i="15"/>
  <c r="J6" i="15"/>
  <c r="J5" i="15"/>
  <c r="J4" i="15"/>
  <c r="J3" i="15"/>
  <c r="K21" i="15"/>
  <c r="K20" i="15"/>
  <c r="K19" i="15"/>
  <c r="K18" i="15"/>
  <c r="K17" i="15"/>
  <c r="K16" i="15"/>
  <c r="K15" i="15"/>
  <c r="K14" i="15"/>
  <c r="K13" i="15"/>
  <c r="K12" i="15"/>
  <c r="K11" i="15"/>
  <c r="K10" i="15"/>
  <c r="K9" i="15"/>
  <c r="K8" i="15"/>
  <c r="K7" i="15"/>
  <c r="K6" i="15"/>
  <c r="K5" i="15"/>
  <c r="K4" i="15"/>
  <c r="K3" i="15"/>
  <c r="L21" i="15"/>
  <c r="L20" i="15"/>
  <c r="L19" i="15"/>
  <c r="L18" i="15"/>
  <c r="L17" i="15"/>
  <c r="L16" i="15"/>
  <c r="L15" i="15"/>
  <c r="L14" i="15"/>
  <c r="L13" i="15"/>
  <c r="L12" i="15"/>
  <c r="L11" i="15"/>
  <c r="L10" i="15"/>
  <c r="L9" i="15"/>
  <c r="L8" i="15"/>
  <c r="L7" i="15"/>
  <c r="L6" i="15"/>
  <c r="L5" i="15"/>
  <c r="L4" i="15"/>
  <c r="L3" i="15"/>
  <c r="M21" i="15"/>
  <c r="M20" i="15"/>
  <c r="M19" i="15"/>
  <c r="M18" i="15"/>
  <c r="M17" i="15"/>
  <c r="M16" i="15"/>
  <c r="M15" i="15"/>
  <c r="M14" i="15"/>
  <c r="M13" i="15"/>
  <c r="M12" i="15"/>
  <c r="M11" i="15"/>
  <c r="M10" i="15"/>
  <c r="M9" i="15"/>
  <c r="M8" i="15"/>
  <c r="M7" i="15"/>
  <c r="M6" i="15"/>
  <c r="M5" i="15"/>
  <c r="M4" i="15"/>
  <c r="M3" i="15"/>
  <c r="N21" i="15"/>
  <c r="N20" i="15"/>
  <c r="N19" i="15"/>
  <c r="N18" i="15"/>
  <c r="N17" i="15"/>
  <c r="N16" i="15"/>
  <c r="N15" i="15"/>
  <c r="N14" i="15"/>
  <c r="N13" i="15"/>
  <c r="N12" i="15"/>
  <c r="N11" i="15"/>
  <c r="N10" i="15"/>
  <c r="N9" i="15"/>
  <c r="N8" i="15"/>
  <c r="N7" i="15"/>
  <c r="N6" i="15"/>
  <c r="N5" i="15"/>
  <c r="N4" i="15"/>
  <c r="N3" i="15"/>
  <c r="O21" i="15"/>
  <c r="O20" i="15"/>
  <c r="O19" i="15"/>
  <c r="O18" i="15"/>
  <c r="O17" i="15"/>
  <c r="O16" i="15"/>
  <c r="O15" i="15"/>
  <c r="O14" i="15"/>
  <c r="O13" i="15"/>
  <c r="O12" i="15"/>
  <c r="O11" i="15"/>
  <c r="O10" i="15"/>
  <c r="O9" i="15"/>
  <c r="O8" i="15"/>
  <c r="O7" i="15"/>
  <c r="O6" i="15"/>
  <c r="O5" i="15"/>
  <c r="O4" i="15"/>
  <c r="O3" i="15"/>
  <c r="P21" i="15"/>
  <c r="P20" i="15"/>
  <c r="P19" i="15"/>
  <c r="P18" i="15"/>
  <c r="P17" i="15"/>
  <c r="P16" i="15"/>
  <c r="P15" i="15"/>
  <c r="P14" i="15"/>
  <c r="P13" i="15"/>
  <c r="P12" i="15"/>
  <c r="P11" i="15"/>
  <c r="P10" i="15"/>
  <c r="P9" i="15"/>
  <c r="P8" i="15"/>
  <c r="P7" i="15"/>
  <c r="P6" i="15"/>
  <c r="P5" i="15"/>
  <c r="P4" i="15"/>
  <c r="P3" i="15"/>
  <c r="Q21" i="15"/>
  <c r="Q20" i="15"/>
  <c r="Q19" i="15"/>
  <c r="Q18" i="15"/>
  <c r="Q17" i="15"/>
  <c r="Q16" i="15"/>
  <c r="Q15" i="15"/>
  <c r="Q14" i="15"/>
  <c r="Q13" i="15"/>
  <c r="Q12" i="15"/>
  <c r="Q11" i="15"/>
  <c r="Q10" i="15"/>
  <c r="Q9" i="15"/>
  <c r="Q8" i="15"/>
  <c r="Q7" i="15"/>
  <c r="Q6" i="15"/>
  <c r="Q5" i="15"/>
  <c r="Q4" i="15"/>
  <c r="Q3" i="15"/>
  <c r="S2" i="15"/>
  <c r="I9" i="2"/>
  <c r="M27" i="8"/>
  <c r="M26" i="8"/>
  <c r="M25" i="8"/>
  <c r="M24" i="8"/>
  <c r="M23" i="8"/>
  <c r="M22" i="8"/>
  <c r="M21" i="8"/>
  <c r="M20" i="8"/>
  <c r="M19" i="8"/>
  <c r="M18" i="8"/>
  <c r="M17" i="8"/>
  <c r="M16" i="8"/>
  <c r="M15" i="8"/>
  <c r="M14" i="8"/>
  <c r="M13" i="8"/>
  <c r="M12" i="8"/>
  <c r="M11" i="8"/>
  <c r="M10" i="8"/>
  <c r="M9" i="8"/>
  <c r="M8" i="8"/>
  <c r="M7" i="8"/>
  <c r="M6" i="8"/>
  <c r="M5" i="8"/>
  <c r="M4" i="8"/>
  <c r="M3" i="8"/>
  <c r="X2" i="15"/>
  <c r="V2" i="15"/>
  <c r="U2" i="15"/>
  <c r="W2" i="15"/>
  <c r="T2" i="15"/>
  <c r="Q2" i="15"/>
  <c r="P2" i="15"/>
  <c r="O2" i="15"/>
  <c r="N2" i="15"/>
  <c r="M2" i="15"/>
  <c r="L2" i="15"/>
  <c r="K2" i="15"/>
  <c r="J2" i="15"/>
  <c r="I2" i="15"/>
  <c r="U4" i="15" l="1"/>
  <c r="Q4" i="18"/>
  <c r="A10" i="16"/>
  <c r="A9" i="16"/>
  <c r="A8" i="16"/>
  <c r="A6" i="16"/>
  <c r="A5" i="16"/>
  <c r="A4" i="16"/>
  <c r="A3" i="16"/>
  <c r="C2" i="17"/>
  <c r="C3" i="17"/>
  <c r="C5" i="17"/>
  <c r="C7" i="17"/>
  <c r="C9" i="17"/>
  <c r="C11" i="17"/>
  <c r="C13" i="17"/>
  <c r="C15" i="17"/>
  <c r="C17" i="17"/>
  <c r="C19" i="17"/>
  <c r="C21" i="17"/>
  <c r="C4" i="17"/>
  <c r="C6" i="17"/>
  <c r="C8" i="17"/>
  <c r="C10" i="17"/>
  <c r="C12" i="17"/>
  <c r="C14" i="17"/>
  <c r="C16" i="17"/>
  <c r="C18" i="17"/>
  <c r="C20" i="17"/>
  <c r="J4" i="17"/>
  <c r="R4" i="16"/>
  <c r="D2" i="16"/>
  <c r="D4" i="16"/>
  <c r="D8" i="16"/>
  <c r="D9" i="16"/>
  <c r="B10" i="16"/>
  <c r="D3" i="16"/>
  <c r="B7" i="16"/>
  <c r="B6" i="16"/>
  <c r="D5" i="16"/>
  <c r="D6" i="15"/>
  <c r="D14" i="15"/>
  <c r="C6" i="15"/>
  <c r="C14" i="15"/>
  <c r="H2" i="15"/>
  <c r="G2" i="15"/>
  <c r="F2" i="15"/>
  <c r="B2" i="15"/>
  <c r="C2" i="15" s="1"/>
  <c r="K22" i="14"/>
  <c r="H22" i="14"/>
  <c r="G22" i="14"/>
  <c r="F22" i="14"/>
  <c r="K21" i="14"/>
  <c r="H21" i="14"/>
  <c r="G21" i="14"/>
  <c r="F21" i="14"/>
  <c r="K20" i="14"/>
  <c r="H20" i="14"/>
  <c r="G20" i="14"/>
  <c r="F20" i="14"/>
  <c r="K19" i="14"/>
  <c r="H19" i="14"/>
  <c r="G19" i="14"/>
  <c r="F19" i="14"/>
  <c r="K18" i="14"/>
  <c r="H18" i="14"/>
  <c r="G18" i="14"/>
  <c r="F18" i="14"/>
  <c r="K17" i="14"/>
  <c r="H17" i="14"/>
  <c r="G17" i="14"/>
  <c r="F17" i="14"/>
  <c r="K16" i="14"/>
  <c r="H16" i="14"/>
  <c r="G16" i="14"/>
  <c r="F16" i="14"/>
  <c r="K15" i="14"/>
  <c r="H15" i="14"/>
  <c r="G15" i="14"/>
  <c r="F15" i="14"/>
  <c r="K14" i="14"/>
  <c r="H14" i="14"/>
  <c r="G14" i="14"/>
  <c r="F14" i="14"/>
  <c r="K13" i="14"/>
  <c r="H13" i="14"/>
  <c r="G13" i="14"/>
  <c r="F13" i="14"/>
  <c r="K12" i="14"/>
  <c r="H12" i="14"/>
  <c r="G12" i="14"/>
  <c r="F12" i="14"/>
  <c r="K11" i="14"/>
  <c r="H11" i="14"/>
  <c r="G11" i="14"/>
  <c r="F11" i="14"/>
  <c r="K10" i="14"/>
  <c r="H10" i="14"/>
  <c r="G10" i="14"/>
  <c r="F10" i="14"/>
  <c r="K9" i="14"/>
  <c r="H9" i="14"/>
  <c r="G9" i="14"/>
  <c r="F9" i="14"/>
  <c r="K8" i="14"/>
  <c r="H8" i="14"/>
  <c r="G8" i="14"/>
  <c r="F8" i="14"/>
  <c r="K7" i="14"/>
  <c r="H7" i="14"/>
  <c r="G7" i="14"/>
  <c r="F7" i="14"/>
  <c r="K6" i="14"/>
  <c r="H6" i="14"/>
  <c r="G6" i="14"/>
  <c r="F6" i="14"/>
  <c r="K5" i="14"/>
  <c r="H5" i="14"/>
  <c r="G5" i="14"/>
  <c r="F5" i="14"/>
  <c r="K4" i="14"/>
  <c r="H4" i="14"/>
  <c r="G4" i="14"/>
  <c r="F4" i="14"/>
  <c r="W3" i="14"/>
  <c r="V3" i="14"/>
  <c r="U3" i="14"/>
  <c r="T3" i="14"/>
  <c r="S3" i="14"/>
  <c r="R3" i="14"/>
  <c r="K3" i="14"/>
  <c r="H3" i="14"/>
  <c r="G3" i="14"/>
  <c r="F3" i="14"/>
  <c r="Z3" i="13"/>
  <c r="Y3" i="13"/>
  <c r="X3" i="13"/>
  <c r="W3" i="13"/>
  <c r="V3" i="13"/>
  <c r="U3" i="13"/>
  <c r="F22" i="13"/>
  <c r="B22" i="13" s="1"/>
  <c r="F21" i="13"/>
  <c r="B21" i="13" s="1"/>
  <c r="F20" i="13"/>
  <c r="B20" i="13" s="1"/>
  <c r="Q20" i="13" s="1"/>
  <c r="F19" i="13"/>
  <c r="B19" i="13" s="1"/>
  <c r="F18" i="13"/>
  <c r="B18" i="13"/>
  <c r="O18" i="13" s="1"/>
  <c r="F17" i="13"/>
  <c r="B17" i="13" s="1"/>
  <c r="F16" i="13"/>
  <c r="B16" i="13" s="1"/>
  <c r="F15" i="13"/>
  <c r="B15" i="13"/>
  <c r="P15" i="13" s="1"/>
  <c r="F14" i="13"/>
  <c r="B14" i="13" s="1"/>
  <c r="F13" i="13"/>
  <c r="B13" i="13" s="1"/>
  <c r="F12" i="13"/>
  <c r="B12" i="13" s="1"/>
  <c r="Q12" i="13" s="1"/>
  <c r="F11" i="13"/>
  <c r="B11" i="13" s="1"/>
  <c r="E11" i="13"/>
  <c r="M11" i="13" s="1"/>
  <c r="F10" i="13"/>
  <c r="B10" i="13" s="1"/>
  <c r="D22" i="12"/>
  <c r="G22" i="12" s="1"/>
  <c r="C22" i="12"/>
  <c r="F22" i="12" s="1"/>
  <c r="D21" i="12"/>
  <c r="G21" i="12" s="1"/>
  <c r="C21" i="12"/>
  <c r="F21" i="12" s="1"/>
  <c r="D20" i="12"/>
  <c r="G20" i="12" s="1"/>
  <c r="C20" i="12"/>
  <c r="F20" i="12" s="1"/>
  <c r="D19" i="12"/>
  <c r="G19" i="12" s="1"/>
  <c r="C19" i="12"/>
  <c r="F19" i="12" s="1"/>
  <c r="D18" i="12"/>
  <c r="G18" i="12" s="1"/>
  <c r="C18" i="12"/>
  <c r="F18" i="12" s="1"/>
  <c r="D17" i="12"/>
  <c r="G17" i="12" s="1"/>
  <c r="C17" i="12"/>
  <c r="F17" i="12" s="1"/>
  <c r="D16" i="12"/>
  <c r="G16" i="12" s="1"/>
  <c r="C16" i="12"/>
  <c r="D15" i="12"/>
  <c r="G15" i="12" s="1"/>
  <c r="C15" i="12"/>
  <c r="F15" i="12" s="1"/>
  <c r="G14" i="12"/>
  <c r="D14" i="12"/>
  <c r="C14" i="12"/>
  <c r="F14" i="12" s="1"/>
  <c r="D13" i="12"/>
  <c r="G13" i="12" s="1"/>
  <c r="C13" i="12"/>
  <c r="F13" i="12" s="1"/>
  <c r="D12" i="12"/>
  <c r="G12" i="12" s="1"/>
  <c r="C12" i="12"/>
  <c r="F12" i="12" s="1"/>
  <c r="D11" i="12"/>
  <c r="G11" i="12" s="1"/>
  <c r="C11" i="12"/>
  <c r="F11" i="12" s="1"/>
  <c r="D10" i="12"/>
  <c r="G10" i="12" s="1"/>
  <c r="C10" i="12"/>
  <c r="F10" i="12" s="1"/>
  <c r="D9" i="12"/>
  <c r="G9" i="12" s="1"/>
  <c r="C9" i="12"/>
  <c r="F9" i="12" s="1"/>
  <c r="D8" i="12"/>
  <c r="G8" i="12" s="1"/>
  <c r="C8" i="12"/>
  <c r="F8" i="12" s="1"/>
  <c r="D7" i="12"/>
  <c r="G7" i="12" s="1"/>
  <c r="C7" i="12"/>
  <c r="F7" i="12" s="1"/>
  <c r="D6" i="12"/>
  <c r="G6" i="12" s="1"/>
  <c r="C6" i="12"/>
  <c r="F6" i="12" s="1"/>
  <c r="D5" i="12"/>
  <c r="G5" i="12" s="1"/>
  <c r="C5" i="12"/>
  <c r="F5" i="12" s="1"/>
  <c r="G4" i="12"/>
  <c r="D4" i="12"/>
  <c r="C4" i="12"/>
  <c r="F4" i="12" s="1"/>
  <c r="D3" i="12"/>
  <c r="C3" i="12"/>
  <c r="E23" i="11"/>
  <c r="E22" i="11"/>
  <c r="E21" i="11"/>
  <c r="E20" i="11"/>
  <c r="E19" i="11"/>
  <c r="E18" i="11"/>
  <c r="E17" i="11"/>
  <c r="E16" i="11"/>
  <c r="E15" i="11"/>
  <c r="E14" i="11"/>
  <c r="E13" i="11"/>
  <c r="E12" i="11"/>
  <c r="E11" i="11"/>
  <c r="E10" i="11"/>
  <c r="E9" i="11"/>
  <c r="E8" i="11"/>
  <c r="E7" i="11"/>
  <c r="E6" i="11"/>
  <c r="E5" i="11"/>
  <c r="E4" i="11"/>
  <c r="T5" i="14" l="1"/>
  <c r="W5" i="13"/>
  <c r="E21" i="13"/>
  <c r="P21" i="13"/>
  <c r="Q21" i="13"/>
  <c r="A21" i="13"/>
  <c r="A15" i="13"/>
  <c r="E13" i="13"/>
  <c r="N13" i="13" s="1"/>
  <c r="Q13" i="13"/>
  <c r="A13" i="13"/>
  <c r="I13" i="13"/>
  <c r="P13" i="13"/>
  <c r="G13" i="13"/>
  <c r="O13" i="13"/>
  <c r="H13" i="13"/>
  <c r="O10" i="13"/>
  <c r="I10" i="13"/>
  <c r="A10" i="13"/>
  <c r="P10" i="13"/>
  <c r="H10" i="13"/>
  <c r="Q10" i="13"/>
  <c r="Q15" i="13"/>
  <c r="P18" i="13"/>
  <c r="G21" i="13"/>
  <c r="Q18" i="13"/>
  <c r="H21" i="13"/>
  <c r="I15" i="13"/>
  <c r="I21" i="13"/>
  <c r="H18" i="13"/>
  <c r="I18" i="13"/>
  <c r="A18" i="13"/>
  <c r="O21" i="13"/>
  <c r="E2" i="15"/>
  <c r="D2" i="15"/>
  <c r="A2" i="15"/>
  <c r="N21" i="13"/>
  <c r="M21" i="13"/>
  <c r="L21" i="13"/>
  <c r="S22" i="13"/>
  <c r="K22" i="13"/>
  <c r="C22" i="13"/>
  <c r="R22" i="13"/>
  <c r="J22" i="13"/>
  <c r="Q22" i="13"/>
  <c r="I22" i="13"/>
  <c r="A22" i="13"/>
  <c r="G22" i="13"/>
  <c r="E22" i="13"/>
  <c r="P22" i="13"/>
  <c r="H22" i="13"/>
  <c r="O22" i="13"/>
  <c r="D22" i="13"/>
  <c r="D11" i="13"/>
  <c r="H11" i="13"/>
  <c r="S11" i="13"/>
  <c r="K11" i="13"/>
  <c r="C11" i="13"/>
  <c r="R11" i="13"/>
  <c r="J11" i="13"/>
  <c r="P11" i="13"/>
  <c r="G11" i="13"/>
  <c r="Q11" i="13"/>
  <c r="I11" i="13"/>
  <c r="A11" i="13"/>
  <c r="O11" i="13"/>
  <c r="L11" i="13"/>
  <c r="N11" i="13"/>
  <c r="R17" i="13"/>
  <c r="J17" i="13"/>
  <c r="E17" i="13"/>
  <c r="K17" i="13"/>
  <c r="Q17" i="13"/>
  <c r="I17" i="13"/>
  <c r="A17" i="13"/>
  <c r="P17" i="13"/>
  <c r="H17" i="13"/>
  <c r="O17" i="13"/>
  <c r="G17" i="13"/>
  <c r="D17" i="13"/>
  <c r="S17" i="13"/>
  <c r="C17" i="13"/>
  <c r="D19" i="13"/>
  <c r="O19" i="13"/>
  <c r="E19" i="13"/>
  <c r="S19" i="13"/>
  <c r="K19" i="13"/>
  <c r="C19" i="13"/>
  <c r="R19" i="13"/>
  <c r="J19" i="13"/>
  <c r="P19" i="13"/>
  <c r="H19" i="13"/>
  <c r="G19" i="13"/>
  <c r="Q19" i="13"/>
  <c r="I19" i="13"/>
  <c r="A19" i="13"/>
  <c r="E16" i="13"/>
  <c r="A16" i="13"/>
  <c r="D16" i="13"/>
  <c r="I16" i="13"/>
  <c r="H16" i="13"/>
  <c r="S16" i="13"/>
  <c r="K16" i="13"/>
  <c r="C16" i="13"/>
  <c r="O16" i="13"/>
  <c r="R16" i="13"/>
  <c r="J16" i="13"/>
  <c r="Q16" i="13"/>
  <c r="P16" i="13"/>
  <c r="G16" i="13"/>
  <c r="S14" i="13"/>
  <c r="K14" i="13"/>
  <c r="C14" i="13"/>
  <c r="R14" i="13"/>
  <c r="J14" i="13"/>
  <c r="Q14" i="13"/>
  <c r="I14" i="13"/>
  <c r="A14" i="13"/>
  <c r="G14" i="13"/>
  <c r="D14" i="13"/>
  <c r="P14" i="13"/>
  <c r="H14" i="13"/>
  <c r="O14" i="13"/>
  <c r="E14" i="13"/>
  <c r="R12" i="13"/>
  <c r="R20" i="13"/>
  <c r="C12" i="13"/>
  <c r="J15" i="13"/>
  <c r="K20" i="13"/>
  <c r="J10" i="13"/>
  <c r="K15" i="13"/>
  <c r="R18" i="13"/>
  <c r="K10" i="13"/>
  <c r="R13" i="13"/>
  <c r="D10" i="13"/>
  <c r="C13" i="13"/>
  <c r="K13" i="13"/>
  <c r="S13" i="13"/>
  <c r="E15" i="13"/>
  <c r="D18" i="13"/>
  <c r="C21" i="13"/>
  <c r="K21" i="13"/>
  <c r="S21" i="13"/>
  <c r="J12" i="13"/>
  <c r="J20" i="13"/>
  <c r="R15" i="13"/>
  <c r="C20" i="13"/>
  <c r="S20" i="13"/>
  <c r="D20" i="13"/>
  <c r="C10" i="13"/>
  <c r="J13" i="13"/>
  <c r="D15" i="13"/>
  <c r="C18" i="13"/>
  <c r="K18" i="13"/>
  <c r="S18" i="13"/>
  <c r="E20" i="13"/>
  <c r="J21" i="13"/>
  <c r="R21" i="13"/>
  <c r="E10" i="13"/>
  <c r="G12" i="13"/>
  <c r="O12" i="13"/>
  <c r="D13" i="13"/>
  <c r="E18" i="13"/>
  <c r="G20" i="13"/>
  <c r="O20" i="13"/>
  <c r="D21" i="13"/>
  <c r="K12" i="13"/>
  <c r="R10" i="13"/>
  <c r="D12" i="13"/>
  <c r="S10" i="13"/>
  <c r="E12" i="13"/>
  <c r="H12" i="13"/>
  <c r="P12" i="13"/>
  <c r="G15" i="13"/>
  <c r="O15" i="13"/>
  <c r="H20" i="13"/>
  <c r="P20" i="13"/>
  <c r="S12" i="13"/>
  <c r="C15" i="13"/>
  <c r="S15" i="13"/>
  <c r="J18" i="13"/>
  <c r="G10" i="13"/>
  <c r="A12" i="13"/>
  <c r="I12" i="13"/>
  <c r="H15" i="13"/>
  <c r="G18" i="13"/>
  <c r="A20" i="13"/>
  <c r="I20" i="13"/>
  <c r="A25" i="2"/>
  <c r="E23" i="10"/>
  <c r="F23" i="10" s="1"/>
  <c r="K23" i="10" s="1"/>
  <c r="L23" i="10" s="1"/>
  <c r="E22" i="10"/>
  <c r="F22" i="10" s="1"/>
  <c r="K22" i="10" s="1"/>
  <c r="L22" i="10" s="1"/>
  <c r="E21" i="10"/>
  <c r="F21" i="10" s="1"/>
  <c r="K21" i="10" s="1"/>
  <c r="L21" i="10" s="1"/>
  <c r="E20" i="10"/>
  <c r="F20" i="10" s="1"/>
  <c r="K20" i="10" s="1"/>
  <c r="L20" i="10" s="1"/>
  <c r="E19" i="10"/>
  <c r="F19" i="10" s="1"/>
  <c r="K19" i="10" s="1"/>
  <c r="L19" i="10" s="1"/>
  <c r="E18" i="10"/>
  <c r="F18" i="10" s="1"/>
  <c r="K18" i="10" s="1"/>
  <c r="L18" i="10" s="1"/>
  <c r="E17" i="10"/>
  <c r="F17" i="10" s="1"/>
  <c r="K17" i="10" s="1"/>
  <c r="L17" i="10" s="1"/>
  <c r="E16" i="10"/>
  <c r="F16" i="10" s="1"/>
  <c r="K16" i="10" s="1"/>
  <c r="L16" i="10" s="1"/>
  <c r="E15" i="10"/>
  <c r="F15" i="10" s="1"/>
  <c r="K15" i="10" s="1"/>
  <c r="L15" i="10" s="1"/>
  <c r="E14" i="10"/>
  <c r="F14" i="10" s="1"/>
  <c r="K14" i="10" s="1"/>
  <c r="L14" i="10" s="1"/>
  <c r="E13" i="10"/>
  <c r="F13" i="10" s="1"/>
  <c r="K13" i="10" s="1"/>
  <c r="L13" i="10" s="1"/>
  <c r="E12" i="10"/>
  <c r="F12" i="10" s="1"/>
  <c r="K12" i="10" s="1"/>
  <c r="L12" i="10" s="1"/>
  <c r="E11" i="10"/>
  <c r="F11" i="10" s="1"/>
  <c r="K11" i="10" s="1"/>
  <c r="L11" i="10" s="1"/>
  <c r="E10" i="10"/>
  <c r="F10" i="10" s="1"/>
  <c r="K10" i="10" s="1"/>
  <c r="L10" i="10" s="1"/>
  <c r="E9" i="10"/>
  <c r="F9" i="10" s="1"/>
  <c r="K9" i="10" s="1"/>
  <c r="L9" i="10" s="1"/>
  <c r="E8" i="10"/>
  <c r="F8" i="10" s="1"/>
  <c r="K8" i="10" s="1"/>
  <c r="L8" i="10" s="1"/>
  <c r="E7" i="10"/>
  <c r="F7" i="10" s="1"/>
  <c r="K7" i="10" s="1"/>
  <c r="L7" i="10" s="1"/>
  <c r="E6" i="10"/>
  <c r="F6" i="10" s="1"/>
  <c r="K6" i="10" s="1"/>
  <c r="L6" i="10" s="1"/>
  <c r="E5" i="10"/>
  <c r="F5" i="10" s="1"/>
  <c r="K5" i="10" s="1"/>
  <c r="L5" i="10" s="1"/>
  <c r="J46" i="10"/>
  <c r="I46" i="10"/>
  <c r="E46" i="10"/>
  <c r="F46" i="10" s="1"/>
  <c r="K46" i="10" s="1"/>
  <c r="L46" i="10" s="1"/>
  <c r="J45" i="10"/>
  <c r="I45" i="10"/>
  <c r="E45" i="10"/>
  <c r="F45" i="10" s="1"/>
  <c r="K45" i="10" s="1"/>
  <c r="L45" i="10" s="1"/>
  <c r="J44" i="10"/>
  <c r="I44" i="10"/>
  <c r="E44" i="10"/>
  <c r="F44" i="10" s="1"/>
  <c r="K44" i="10" s="1"/>
  <c r="L44" i="10" s="1"/>
  <c r="J43" i="10"/>
  <c r="I43" i="10"/>
  <c r="E43" i="10"/>
  <c r="F43" i="10" s="1"/>
  <c r="K43" i="10" s="1"/>
  <c r="L43" i="10" s="1"/>
  <c r="J42" i="10"/>
  <c r="I42" i="10"/>
  <c r="E42" i="10"/>
  <c r="F42" i="10" s="1"/>
  <c r="K42" i="10" s="1"/>
  <c r="L42" i="10" s="1"/>
  <c r="J41" i="10"/>
  <c r="I41" i="10"/>
  <c r="E41" i="10"/>
  <c r="F41" i="10" s="1"/>
  <c r="K41" i="10" s="1"/>
  <c r="L41" i="10" s="1"/>
  <c r="J40" i="10"/>
  <c r="I40" i="10"/>
  <c r="E40" i="10"/>
  <c r="F40" i="10" s="1"/>
  <c r="K40" i="10" s="1"/>
  <c r="L40" i="10" s="1"/>
  <c r="J39" i="10"/>
  <c r="I39" i="10"/>
  <c r="E39" i="10"/>
  <c r="F39" i="10" s="1"/>
  <c r="K39" i="10" s="1"/>
  <c r="L39" i="10" s="1"/>
  <c r="J38" i="10"/>
  <c r="I38" i="10"/>
  <c r="E38" i="10"/>
  <c r="F38" i="10" s="1"/>
  <c r="K38" i="10" s="1"/>
  <c r="L38" i="10" s="1"/>
  <c r="J37" i="10"/>
  <c r="I37" i="10"/>
  <c r="E37" i="10"/>
  <c r="F37" i="10" s="1"/>
  <c r="K37" i="10" s="1"/>
  <c r="L37" i="10" s="1"/>
  <c r="J36" i="10"/>
  <c r="I36" i="10"/>
  <c r="E36" i="10"/>
  <c r="F36" i="10" s="1"/>
  <c r="K36" i="10" s="1"/>
  <c r="L36" i="10" s="1"/>
  <c r="J35" i="10"/>
  <c r="I35" i="10"/>
  <c r="E35" i="10"/>
  <c r="F35" i="10" s="1"/>
  <c r="K35" i="10" s="1"/>
  <c r="L35" i="10" s="1"/>
  <c r="J34" i="10"/>
  <c r="I34" i="10"/>
  <c r="E34" i="10"/>
  <c r="F34" i="10" s="1"/>
  <c r="K34" i="10" s="1"/>
  <c r="L34" i="10" s="1"/>
  <c r="J33" i="10"/>
  <c r="I33" i="10"/>
  <c r="E33" i="10"/>
  <c r="F33" i="10" s="1"/>
  <c r="K33" i="10" s="1"/>
  <c r="L33" i="10" s="1"/>
  <c r="J32" i="10"/>
  <c r="I32" i="10"/>
  <c r="E32" i="10"/>
  <c r="F32" i="10" s="1"/>
  <c r="K32" i="10" s="1"/>
  <c r="L32" i="10" s="1"/>
  <c r="J31" i="10"/>
  <c r="I31" i="10"/>
  <c r="E31" i="10"/>
  <c r="F31" i="10" s="1"/>
  <c r="K31" i="10" s="1"/>
  <c r="L31" i="10" s="1"/>
  <c r="J30" i="10"/>
  <c r="I30" i="10"/>
  <c r="E30" i="10"/>
  <c r="F30" i="10" s="1"/>
  <c r="K30" i="10" s="1"/>
  <c r="L30" i="10" s="1"/>
  <c r="J29" i="10"/>
  <c r="I29" i="10"/>
  <c r="E29" i="10"/>
  <c r="F29" i="10" s="1"/>
  <c r="K29" i="10" s="1"/>
  <c r="L29" i="10" s="1"/>
  <c r="J28" i="10"/>
  <c r="I28" i="10"/>
  <c r="E28" i="10"/>
  <c r="F28" i="10" s="1"/>
  <c r="K28" i="10" s="1"/>
  <c r="L28" i="10" s="1"/>
  <c r="J27" i="10"/>
  <c r="I27" i="10"/>
  <c r="E27" i="10"/>
  <c r="F27" i="10" s="1"/>
  <c r="K27" i="10" s="1"/>
  <c r="L27" i="10" s="1"/>
  <c r="J23" i="10"/>
  <c r="I23" i="10"/>
  <c r="J22" i="10"/>
  <c r="I22" i="10"/>
  <c r="J21" i="10"/>
  <c r="I21" i="10"/>
  <c r="J20" i="10"/>
  <c r="I20" i="10"/>
  <c r="J19" i="10"/>
  <c r="I19" i="10"/>
  <c r="J18" i="10"/>
  <c r="I18" i="10"/>
  <c r="J17" i="10"/>
  <c r="I17" i="10"/>
  <c r="J16" i="10"/>
  <c r="I16" i="10"/>
  <c r="J15" i="10"/>
  <c r="I15" i="10"/>
  <c r="J14" i="10"/>
  <c r="I14" i="10"/>
  <c r="J13" i="10"/>
  <c r="I13" i="10"/>
  <c r="J12" i="10"/>
  <c r="I12" i="10"/>
  <c r="J11" i="10"/>
  <c r="I11" i="10"/>
  <c r="J10" i="10"/>
  <c r="I10" i="10"/>
  <c r="J9" i="10"/>
  <c r="I9" i="10"/>
  <c r="J8" i="10"/>
  <c r="I8" i="10"/>
  <c r="J7" i="10"/>
  <c r="I7" i="10"/>
  <c r="J6" i="10"/>
  <c r="I6" i="10"/>
  <c r="J5" i="10"/>
  <c r="I5" i="10"/>
  <c r="I4" i="10"/>
  <c r="J4" i="10"/>
  <c r="E4" i="10"/>
  <c r="F4" i="10" s="1"/>
  <c r="I3" i="7"/>
  <c r="K3" i="7"/>
  <c r="H3" i="7"/>
  <c r="J3" i="1"/>
  <c r="H20" i="2"/>
  <c r="A18" i="2"/>
  <c r="X27" i="3"/>
  <c r="W27" i="3"/>
  <c r="V27" i="3"/>
  <c r="X26" i="3"/>
  <c r="W26" i="3"/>
  <c r="V26" i="3"/>
  <c r="X25" i="3"/>
  <c r="W25" i="3"/>
  <c r="V25" i="3"/>
  <c r="X24" i="3"/>
  <c r="W24" i="3"/>
  <c r="V24" i="3"/>
  <c r="X23" i="3"/>
  <c r="W23" i="3"/>
  <c r="V23" i="3"/>
  <c r="X22" i="3"/>
  <c r="W22" i="3"/>
  <c r="V22" i="3"/>
  <c r="X21" i="3"/>
  <c r="W21" i="3"/>
  <c r="V21" i="3"/>
  <c r="X20" i="3"/>
  <c r="W20" i="3"/>
  <c r="V20" i="3"/>
  <c r="X19" i="3"/>
  <c r="W19" i="3"/>
  <c r="V19" i="3"/>
  <c r="X18" i="3"/>
  <c r="W18" i="3"/>
  <c r="V18" i="3"/>
  <c r="X17" i="3"/>
  <c r="W17" i="3"/>
  <c r="V17" i="3"/>
  <c r="X16" i="3"/>
  <c r="W16" i="3"/>
  <c r="V16" i="3"/>
  <c r="X15" i="3"/>
  <c r="W15" i="3"/>
  <c r="V15" i="3"/>
  <c r="X14" i="3"/>
  <c r="W14" i="3"/>
  <c r="V14" i="3"/>
  <c r="X13" i="3"/>
  <c r="W13" i="3"/>
  <c r="V13" i="3"/>
  <c r="X12" i="3"/>
  <c r="W12" i="3"/>
  <c r="V12" i="3"/>
  <c r="X11" i="3"/>
  <c r="W11" i="3"/>
  <c r="V11" i="3"/>
  <c r="Y11" i="3" s="1"/>
  <c r="A23" i="9" s="1"/>
  <c r="B21" i="16" s="1"/>
  <c r="X10" i="3"/>
  <c r="W10" i="3"/>
  <c r="V10" i="3"/>
  <c r="X9" i="3"/>
  <c r="W9" i="3"/>
  <c r="F9" i="13" s="1"/>
  <c r="B9" i="13" s="1"/>
  <c r="C9" i="13" s="1"/>
  <c r="V9" i="3"/>
  <c r="X8" i="3"/>
  <c r="W8" i="3"/>
  <c r="F8" i="13" s="1"/>
  <c r="B8" i="13" s="1"/>
  <c r="H8" i="13" s="1"/>
  <c r="V8" i="3"/>
  <c r="X7" i="3"/>
  <c r="W7" i="3"/>
  <c r="F7" i="13" s="1"/>
  <c r="B7" i="13" s="1"/>
  <c r="R7" i="13" s="1"/>
  <c r="V7" i="3"/>
  <c r="X6" i="3"/>
  <c r="W6" i="3"/>
  <c r="F6" i="13" s="1"/>
  <c r="B6" i="13" s="1"/>
  <c r="D6" i="13" s="1"/>
  <c r="V6" i="3"/>
  <c r="X5" i="3"/>
  <c r="W5" i="3"/>
  <c r="F5" i="13" s="1"/>
  <c r="B5" i="13" s="1"/>
  <c r="I5" i="13" s="1"/>
  <c r="V5" i="3"/>
  <c r="X4" i="3"/>
  <c r="W4" i="3"/>
  <c r="F4" i="13" s="1"/>
  <c r="B4" i="13" s="1"/>
  <c r="J4" i="13" s="1"/>
  <c r="V4" i="3"/>
  <c r="X3" i="3"/>
  <c r="W3" i="3"/>
  <c r="V3" i="3"/>
  <c r="Q39" i="9"/>
  <c r="P39" i="9"/>
  <c r="O39" i="9"/>
  <c r="Q38" i="9"/>
  <c r="P38" i="9"/>
  <c r="O38" i="9"/>
  <c r="Q37" i="9"/>
  <c r="P37" i="9"/>
  <c r="O37" i="9"/>
  <c r="Q36" i="9"/>
  <c r="P36" i="9"/>
  <c r="O36" i="9"/>
  <c r="Q35" i="9"/>
  <c r="P35" i="9"/>
  <c r="O35" i="9"/>
  <c r="Q34" i="9"/>
  <c r="P34" i="9"/>
  <c r="O34" i="9"/>
  <c r="Q33" i="9"/>
  <c r="P33" i="9"/>
  <c r="O33" i="9"/>
  <c r="Q32" i="9"/>
  <c r="P32" i="9"/>
  <c r="O32" i="9"/>
  <c r="Q31" i="9"/>
  <c r="P31" i="9"/>
  <c r="O31" i="9"/>
  <c r="Q30" i="9"/>
  <c r="P30" i="9"/>
  <c r="O30" i="9"/>
  <c r="Q29" i="9"/>
  <c r="P29" i="9"/>
  <c r="O29" i="9"/>
  <c r="Q28" i="9"/>
  <c r="O28" i="9" s="1"/>
  <c r="P28" i="9"/>
  <c r="Q27" i="9"/>
  <c r="P27" i="9"/>
  <c r="O27" i="9"/>
  <c r="Q26" i="9"/>
  <c r="P26" i="9"/>
  <c r="O26" i="9"/>
  <c r="Q25" i="9"/>
  <c r="P25" i="9"/>
  <c r="O25" i="9"/>
  <c r="Q24" i="9"/>
  <c r="P24" i="9"/>
  <c r="O24" i="9"/>
  <c r="Q23" i="9"/>
  <c r="P23" i="9"/>
  <c r="O23" i="9"/>
  <c r="Q22" i="9"/>
  <c r="P22" i="9"/>
  <c r="O22" i="9"/>
  <c r="Q21" i="9"/>
  <c r="P21" i="9"/>
  <c r="O21" i="9"/>
  <c r="Q20" i="9"/>
  <c r="P20" i="9"/>
  <c r="O20" i="9"/>
  <c r="Q19" i="9"/>
  <c r="P19" i="9"/>
  <c r="O19" i="9"/>
  <c r="Q18" i="9"/>
  <c r="P18" i="9"/>
  <c r="O18" i="9"/>
  <c r="Q17" i="9"/>
  <c r="P17" i="9"/>
  <c r="O17" i="9"/>
  <c r="Q16" i="9"/>
  <c r="P16" i="9"/>
  <c r="O16" i="9"/>
  <c r="Q15" i="9"/>
  <c r="P15" i="9"/>
  <c r="O11" i="9"/>
  <c r="M11" i="9"/>
  <c r="I11" i="9"/>
  <c r="O10" i="9"/>
  <c r="M10" i="9"/>
  <c r="I10" i="9"/>
  <c r="O9" i="9"/>
  <c r="M9" i="9"/>
  <c r="I9" i="9"/>
  <c r="O8" i="9"/>
  <c r="M8" i="9"/>
  <c r="I8" i="9"/>
  <c r="O7" i="9"/>
  <c r="M7" i="9"/>
  <c r="I7" i="9"/>
  <c r="O6" i="9"/>
  <c r="M6" i="9"/>
  <c r="I6" i="9"/>
  <c r="O5" i="9"/>
  <c r="M5" i="9"/>
  <c r="I5" i="9"/>
  <c r="O4" i="9"/>
  <c r="M4" i="9"/>
  <c r="I4" i="9"/>
  <c r="O3" i="9"/>
  <c r="M3" i="9"/>
  <c r="I3" i="9"/>
  <c r="A24" i="2"/>
  <c r="B2" i="9"/>
  <c r="L13" i="13" l="1"/>
  <c r="R9" i="13"/>
  <c r="Y27" i="3"/>
  <c r="A39" i="9" s="1"/>
  <c r="B37" i="16" s="1"/>
  <c r="G21" i="16"/>
  <c r="A21" i="16"/>
  <c r="C21" i="16"/>
  <c r="D21" i="16" s="1"/>
  <c r="H21" i="16" s="1"/>
  <c r="E21" i="16"/>
  <c r="F21" i="16" s="1"/>
  <c r="Y19" i="3"/>
  <c r="A31" i="9" s="1"/>
  <c r="B29" i="16" s="1"/>
  <c r="Y23" i="3"/>
  <c r="A35" i="9" s="1"/>
  <c r="B33" i="16" s="1"/>
  <c r="M13" i="13"/>
  <c r="Y13" i="3"/>
  <c r="A25" i="9" s="1"/>
  <c r="B23" i="16" s="1"/>
  <c r="Y15" i="3"/>
  <c r="A27" i="9" s="1"/>
  <c r="B25" i="16" s="1"/>
  <c r="Y21" i="3"/>
  <c r="A33" i="9" s="1"/>
  <c r="B31" i="16" s="1"/>
  <c r="G9" i="13"/>
  <c r="O9" i="13"/>
  <c r="D9" i="13"/>
  <c r="I9" i="13"/>
  <c r="A9" i="13"/>
  <c r="J9" i="13"/>
  <c r="D5" i="13"/>
  <c r="R5" i="13"/>
  <c r="Y5" i="3"/>
  <c r="A17" i="9" s="1"/>
  <c r="B15" i="16" s="1"/>
  <c r="S9" i="13"/>
  <c r="P9" i="13"/>
  <c r="E9" i="13"/>
  <c r="K9" i="13" s="1"/>
  <c r="Q9" i="13"/>
  <c r="H9" i="13"/>
  <c r="J8" i="13"/>
  <c r="G8" i="13"/>
  <c r="I8" i="13"/>
  <c r="R8" i="13"/>
  <c r="P8" i="13"/>
  <c r="Q8" i="13"/>
  <c r="A8" i="13"/>
  <c r="D8" i="13"/>
  <c r="C8" i="13"/>
  <c r="E8" i="13"/>
  <c r="M8" i="13" s="1"/>
  <c r="S8" i="13"/>
  <c r="O8" i="13"/>
  <c r="H6" i="13"/>
  <c r="P6" i="13"/>
  <c r="E6" i="13"/>
  <c r="N6" i="13" s="1"/>
  <c r="G6" i="13"/>
  <c r="K6" i="13"/>
  <c r="I6" i="13"/>
  <c r="J6" i="13"/>
  <c r="R6" i="13"/>
  <c r="O6" i="13"/>
  <c r="C6" i="13"/>
  <c r="A6" i="13"/>
  <c r="S6" i="13"/>
  <c r="Q6" i="13"/>
  <c r="E5" i="13"/>
  <c r="K5" i="13" s="1"/>
  <c r="C7" i="13"/>
  <c r="O7" i="13"/>
  <c r="D7" i="13"/>
  <c r="P7" i="13"/>
  <c r="Q7" i="13"/>
  <c r="J7" i="13"/>
  <c r="Y7" i="3"/>
  <c r="A19" i="9" s="1"/>
  <c r="B17" i="16" s="1"/>
  <c r="H7" i="13"/>
  <c r="E7" i="13"/>
  <c r="K7" i="13" s="1"/>
  <c r="S7" i="13"/>
  <c r="I7" i="13"/>
  <c r="G7" i="13"/>
  <c r="A7" i="13"/>
  <c r="S5" i="13"/>
  <c r="C5" i="13"/>
  <c r="J5" i="13"/>
  <c r="H5" i="13"/>
  <c r="G5" i="13"/>
  <c r="A5" i="13"/>
  <c r="Q5" i="13"/>
  <c r="P5" i="13"/>
  <c r="O5" i="13"/>
  <c r="P4" i="13"/>
  <c r="C4" i="13"/>
  <c r="R4" i="13"/>
  <c r="I4" i="13"/>
  <c r="G4" i="13"/>
  <c r="Q4" i="13"/>
  <c r="S4" i="13"/>
  <c r="O4" i="13"/>
  <c r="E4" i="13"/>
  <c r="N4" i="13" s="1"/>
  <c r="A4" i="13"/>
  <c r="D4" i="13"/>
  <c r="H4" i="13"/>
  <c r="M16" i="13"/>
  <c r="L16" i="13"/>
  <c r="N16" i="13"/>
  <c r="M12" i="13"/>
  <c r="N12" i="13"/>
  <c r="L12" i="13"/>
  <c r="N18" i="13"/>
  <c r="M18" i="13"/>
  <c r="L18" i="13"/>
  <c r="L20" i="13"/>
  <c r="M20" i="13"/>
  <c r="N20" i="13"/>
  <c r="L19" i="13"/>
  <c r="M19" i="13"/>
  <c r="N19" i="13"/>
  <c r="N14" i="13"/>
  <c r="M14" i="13"/>
  <c r="L14" i="13"/>
  <c r="N22" i="13"/>
  <c r="L22" i="13"/>
  <c r="M22" i="13"/>
  <c r="N15" i="13"/>
  <c r="M15" i="13"/>
  <c r="L15" i="13"/>
  <c r="N10" i="13"/>
  <c r="M10" i="13"/>
  <c r="L10" i="13"/>
  <c r="N17" i="13"/>
  <c r="M17" i="13"/>
  <c r="L17" i="13"/>
  <c r="Y3" i="3"/>
  <c r="A15" i="9" s="1"/>
  <c r="A4" i="10"/>
  <c r="B4" i="10" s="1"/>
  <c r="E3" i="12"/>
  <c r="F3" i="12" s="1"/>
  <c r="Y4" i="3"/>
  <c r="A16" i="9" s="1"/>
  <c r="B14" i="16" s="1"/>
  <c r="Y9" i="3"/>
  <c r="A21" i="9" s="1"/>
  <c r="B19" i="16" s="1"/>
  <c r="Y12" i="3"/>
  <c r="A24" i="9" s="1"/>
  <c r="B22" i="16" s="1"/>
  <c r="Y20" i="3"/>
  <c r="A32" i="9" s="1"/>
  <c r="B30" i="16" s="1"/>
  <c r="Y6" i="3"/>
  <c r="A18" i="9" s="1"/>
  <c r="B16" i="16" s="1"/>
  <c r="Y14" i="3"/>
  <c r="A26" i="9" s="1"/>
  <c r="B24" i="16" s="1"/>
  <c r="Y22" i="3"/>
  <c r="A34" i="9" s="1"/>
  <c r="B32" i="16" s="1"/>
  <c r="Y17" i="3"/>
  <c r="A29" i="9" s="1"/>
  <c r="B27" i="16" s="1"/>
  <c r="Y25" i="3"/>
  <c r="A37" i="9" s="1"/>
  <c r="B35" i="16" s="1"/>
  <c r="Y18" i="3"/>
  <c r="A30" i="9" s="1"/>
  <c r="B28" i="16" s="1"/>
  <c r="Y26" i="3"/>
  <c r="A38" i="9" s="1"/>
  <c r="B36" i="16" s="1"/>
  <c r="Y8" i="3"/>
  <c r="A20" i="9" s="1"/>
  <c r="B18" i="16" s="1"/>
  <c r="Y16" i="3"/>
  <c r="A28" i="9" s="1"/>
  <c r="B26" i="16" s="1"/>
  <c r="Y24" i="3"/>
  <c r="A36" i="9" s="1"/>
  <c r="B34" i="16" s="1"/>
  <c r="K4" i="10"/>
  <c r="L4" i="10" s="1"/>
  <c r="Y10" i="3"/>
  <c r="A22" i="9" s="1"/>
  <c r="B20" i="16" s="1"/>
  <c r="O15" i="9"/>
  <c r="G33" i="16" l="1"/>
  <c r="A33" i="16"/>
  <c r="E33" i="16"/>
  <c r="F33" i="16" s="1"/>
  <c r="C33" i="16"/>
  <c r="D33" i="16" s="1"/>
  <c r="H33" i="16" s="1"/>
  <c r="C27" i="16"/>
  <c r="D27" i="16" s="1"/>
  <c r="H27" i="16" s="1"/>
  <c r="A27" i="16"/>
  <c r="G27" i="16"/>
  <c r="E27" i="16"/>
  <c r="F27" i="16" s="1"/>
  <c r="G29" i="16"/>
  <c r="A29" i="16"/>
  <c r="C29" i="16"/>
  <c r="D29" i="16" s="1"/>
  <c r="H29" i="16" s="1"/>
  <c r="E29" i="16"/>
  <c r="F29" i="16" s="1"/>
  <c r="C24" i="16"/>
  <c r="D24" i="16" s="1"/>
  <c r="H24" i="16" s="1"/>
  <c r="G24" i="16"/>
  <c r="A24" i="16"/>
  <c r="E24" i="16"/>
  <c r="F24" i="16" s="1"/>
  <c r="G15" i="16"/>
  <c r="A15" i="16"/>
  <c r="C15" i="16"/>
  <c r="D15" i="16" s="1"/>
  <c r="H15" i="16" s="1"/>
  <c r="E15" i="16"/>
  <c r="F15" i="16" s="1"/>
  <c r="G14" i="16"/>
  <c r="E14" i="16"/>
  <c r="F14" i="16" s="1"/>
  <c r="C14" i="16"/>
  <c r="D14" i="16" s="1"/>
  <c r="H14" i="16" s="1"/>
  <c r="A14" i="16"/>
  <c r="G20" i="16"/>
  <c r="E20" i="16"/>
  <c r="F20" i="16" s="1"/>
  <c r="C20" i="16"/>
  <c r="D20" i="16" s="1"/>
  <c r="H20" i="16" s="1"/>
  <c r="A20" i="16"/>
  <c r="A26" i="16"/>
  <c r="G26" i="16"/>
  <c r="E26" i="16"/>
  <c r="F26" i="16" s="1"/>
  <c r="C26" i="16"/>
  <c r="D26" i="16" s="1"/>
  <c r="H26" i="16" s="1"/>
  <c r="C16" i="16"/>
  <c r="D16" i="16" s="1"/>
  <c r="H16" i="16" s="1"/>
  <c r="A16" i="16"/>
  <c r="G16" i="16"/>
  <c r="E16" i="16"/>
  <c r="F16" i="16" s="1"/>
  <c r="G31" i="16"/>
  <c r="A31" i="16"/>
  <c r="E31" i="16"/>
  <c r="F31" i="16" s="1"/>
  <c r="C31" i="16"/>
  <c r="D31" i="16" s="1"/>
  <c r="H31" i="16" s="1"/>
  <c r="C32" i="16"/>
  <c r="D32" i="16" s="1"/>
  <c r="H32" i="16" s="1"/>
  <c r="A32" i="16"/>
  <c r="G32" i="16"/>
  <c r="E32" i="16"/>
  <c r="F32" i="16" s="1"/>
  <c r="C17" i="16"/>
  <c r="D17" i="16" s="1"/>
  <c r="H17" i="16" s="1"/>
  <c r="A17" i="16"/>
  <c r="E17" i="16"/>
  <c r="F17" i="16" s="1"/>
  <c r="G17" i="16"/>
  <c r="C25" i="16"/>
  <c r="D25" i="16" s="1"/>
  <c r="H25" i="16" s="1"/>
  <c r="A25" i="16"/>
  <c r="E25" i="16"/>
  <c r="F25" i="16" s="1"/>
  <c r="G25" i="16"/>
  <c r="C35" i="16"/>
  <c r="D35" i="16" s="1"/>
  <c r="H35" i="16" s="1"/>
  <c r="A35" i="16"/>
  <c r="G35" i="16"/>
  <c r="E35" i="16"/>
  <c r="F35" i="16" s="1"/>
  <c r="G30" i="16"/>
  <c r="E30" i="16"/>
  <c r="F30" i="16" s="1"/>
  <c r="A30" i="16"/>
  <c r="C30" i="16"/>
  <c r="D30" i="16" s="1"/>
  <c r="H30" i="16" s="1"/>
  <c r="G36" i="16"/>
  <c r="C36" i="16"/>
  <c r="D36" i="16" s="1"/>
  <c r="H36" i="16" s="1"/>
  <c r="A36" i="16"/>
  <c r="E36" i="16"/>
  <c r="F36" i="16" s="1"/>
  <c r="G23" i="16"/>
  <c r="A23" i="16"/>
  <c r="E23" i="16"/>
  <c r="F23" i="16" s="1"/>
  <c r="C23" i="16"/>
  <c r="D23" i="16" s="1"/>
  <c r="H23" i="16" s="1"/>
  <c r="G37" i="16"/>
  <c r="A37" i="16"/>
  <c r="E37" i="16"/>
  <c r="F37" i="16" s="1"/>
  <c r="C37" i="16"/>
  <c r="D37" i="16" s="1"/>
  <c r="H37" i="16" s="1"/>
  <c r="A34" i="16"/>
  <c r="E34" i="16"/>
  <c r="F34" i="16" s="1"/>
  <c r="G34" i="16"/>
  <c r="C34" i="16"/>
  <c r="D34" i="16" s="1"/>
  <c r="H34" i="16" s="1"/>
  <c r="A18" i="16"/>
  <c r="C18" i="16"/>
  <c r="D18" i="16" s="1"/>
  <c r="H18" i="16" s="1"/>
  <c r="G18" i="16"/>
  <c r="E18" i="16"/>
  <c r="F18" i="16" s="1"/>
  <c r="G22" i="16"/>
  <c r="A22" i="16"/>
  <c r="E22" i="16"/>
  <c r="F22" i="16" s="1"/>
  <c r="C22" i="16"/>
  <c r="D22" i="16" s="1"/>
  <c r="H22" i="16" s="1"/>
  <c r="G28" i="16"/>
  <c r="C28" i="16"/>
  <c r="D28" i="16" s="1"/>
  <c r="H28" i="16" s="1"/>
  <c r="A28" i="16"/>
  <c r="E28" i="16"/>
  <c r="F28" i="16" s="1"/>
  <c r="C19" i="16"/>
  <c r="D19" i="16" s="1"/>
  <c r="H19" i="16" s="1"/>
  <c r="A19" i="16"/>
  <c r="E19" i="16"/>
  <c r="F19" i="16" s="1"/>
  <c r="G19" i="16"/>
  <c r="B13" i="16"/>
  <c r="M6" i="13"/>
  <c r="L5" i="13"/>
  <c r="N5" i="13"/>
  <c r="M5" i="13"/>
  <c r="N9" i="13"/>
  <c r="L9" i="13"/>
  <c r="M9" i="13"/>
  <c r="K8" i="13"/>
  <c r="N8" i="13"/>
  <c r="L8" i="13"/>
  <c r="L6" i="13"/>
  <c r="L4" i="13"/>
  <c r="K4" i="13"/>
  <c r="M4" i="13"/>
  <c r="M7" i="13"/>
  <c r="N7" i="13"/>
  <c r="L7" i="13"/>
  <c r="B3" i="12"/>
  <c r="G3" i="12"/>
  <c r="W27" i="8"/>
  <c r="A54" i="4" s="1"/>
  <c r="A53" i="18" s="1"/>
  <c r="W26" i="8"/>
  <c r="A53" i="4" s="1"/>
  <c r="A52" i="18" s="1"/>
  <c r="W25" i="8"/>
  <c r="A52" i="4" s="1"/>
  <c r="A51" i="18" s="1"/>
  <c r="W24" i="8"/>
  <c r="A51" i="4" s="1"/>
  <c r="A50" i="18" s="1"/>
  <c r="W23" i="8"/>
  <c r="A50" i="4" s="1"/>
  <c r="A49" i="18" s="1"/>
  <c r="W22" i="8"/>
  <c r="A49" i="4" s="1"/>
  <c r="A48" i="18" s="1"/>
  <c r="W21" i="8"/>
  <c r="A48" i="4" s="1"/>
  <c r="A47" i="18" s="1"/>
  <c r="W20" i="8"/>
  <c r="A47" i="4" s="1"/>
  <c r="A46" i="18" s="1"/>
  <c r="W19" i="8"/>
  <c r="A46" i="4" s="1"/>
  <c r="A45" i="18" s="1"/>
  <c r="W18" i="8"/>
  <c r="A45" i="4" s="1"/>
  <c r="A44" i="18" s="1"/>
  <c r="W17" i="8"/>
  <c r="A44" i="4" s="1"/>
  <c r="A43" i="18" s="1"/>
  <c r="W16" i="8"/>
  <c r="A43" i="4" s="1"/>
  <c r="A42" i="18" s="1"/>
  <c r="W15" i="8"/>
  <c r="A42" i="4" s="1"/>
  <c r="A41" i="18" s="1"/>
  <c r="W14" i="8"/>
  <c r="A41" i="4" s="1"/>
  <c r="A40" i="18" s="1"/>
  <c r="W13" i="8"/>
  <c r="A40" i="4" s="1"/>
  <c r="A39" i="18" s="1"/>
  <c r="W12" i="8"/>
  <c r="A39" i="4" s="1"/>
  <c r="A38" i="18" s="1"/>
  <c r="W11" i="8"/>
  <c r="A38" i="4" s="1"/>
  <c r="A37" i="18" s="1"/>
  <c r="W10" i="8"/>
  <c r="A37" i="4" s="1"/>
  <c r="A36" i="18" s="1"/>
  <c r="W9" i="8"/>
  <c r="A36" i="4" s="1"/>
  <c r="A35" i="18" s="1"/>
  <c r="W8" i="8"/>
  <c r="A35" i="4" s="1"/>
  <c r="A34" i="18" s="1"/>
  <c r="W7" i="8"/>
  <c r="A34" i="4" s="1"/>
  <c r="A33" i="18" s="1"/>
  <c r="W6" i="8"/>
  <c r="A33" i="4" s="1"/>
  <c r="A32" i="18" s="1"/>
  <c r="W5" i="8"/>
  <c r="A32" i="4" s="1"/>
  <c r="A31" i="18" s="1"/>
  <c r="W4" i="8"/>
  <c r="A31" i="4" s="1"/>
  <c r="A30" i="18" s="1"/>
  <c r="W3" i="8"/>
  <c r="A30" i="4" s="1"/>
  <c r="A29" i="18" s="1"/>
  <c r="V27" i="8"/>
  <c r="U27" i="8"/>
  <c r="T27" i="8"/>
  <c r="V26" i="8"/>
  <c r="U26" i="8"/>
  <c r="T26" i="8"/>
  <c r="V25" i="8"/>
  <c r="U25" i="8"/>
  <c r="T25" i="8"/>
  <c r="V24" i="8"/>
  <c r="U24" i="8"/>
  <c r="T24" i="8"/>
  <c r="V23" i="8"/>
  <c r="U23" i="8"/>
  <c r="T23" i="8"/>
  <c r="V22" i="8"/>
  <c r="U22" i="8"/>
  <c r="T22" i="8"/>
  <c r="V21" i="8"/>
  <c r="U21" i="8"/>
  <c r="T21" i="8"/>
  <c r="V20" i="8"/>
  <c r="U20" i="8"/>
  <c r="T20" i="8"/>
  <c r="V19" i="8"/>
  <c r="U19" i="8"/>
  <c r="T19" i="8"/>
  <c r="V18" i="8"/>
  <c r="U18" i="8"/>
  <c r="T18" i="8"/>
  <c r="V17" i="8"/>
  <c r="U17" i="8"/>
  <c r="T17" i="8"/>
  <c r="V16" i="8"/>
  <c r="U16" i="8"/>
  <c r="T16" i="8"/>
  <c r="V15" i="8"/>
  <c r="U15" i="8"/>
  <c r="T15" i="8"/>
  <c r="V14" i="8"/>
  <c r="U14" i="8"/>
  <c r="T14" i="8"/>
  <c r="V13" i="8"/>
  <c r="U13" i="8"/>
  <c r="T13" i="8"/>
  <c r="V12" i="8"/>
  <c r="U12" i="8"/>
  <c r="T12" i="8"/>
  <c r="V11" i="8"/>
  <c r="U11" i="8"/>
  <c r="T11" i="8"/>
  <c r="V10" i="8"/>
  <c r="U10" i="8"/>
  <c r="T10" i="8"/>
  <c r="V9" i="8"/>
  <c r="U9" i="8"/>
  <c r="T9" i="8"/>
  <c r="V8" i="8"/>
  <c r="U8" i="8"/>
  <c r="T8" i="8"/>
  <c r="V7" i="8"/>
  <c r="U7" i="8"/>
  <c r="T7" i="8"/>
  <c r="V6" i="8"/>
  <c r="U6" i="8"/>
  <c r="T6" i="8"/>
  <c r="V5" i="8"/>
  <c r="U5" i="8"/>
  <c r="T5" i="8"/>
  <c r="V4" i="8"/>
  <c r="U4" i="8"/>
  <c r="T4" i="8"/>
  <c r="V3" i="8"/>
  <c r="U3" i="8"/>
  <c r="T3" i="8"/>
  <c r="A21" i="2"/>
  <c r="A20" i="2"/>
  <c r="A19" i="2"/>
  <c r="A23" i="2"/>
  <c r="A16" i="2"/>
  <c r="D27" i="6"/>
  <c r="D26" i="6"/>
  <c r="D25" i="6"/>
  <c r="D24" i="6"/>
  <c r="D23" i="6"/>
  <c r="D22" i="6"/>
  <c r="I22" i="14" s="1"/>
  <c r="D21" i="6"/>
  <c r="I21" i="14" s="1"/>
  <c r="D20" i="6"/>
  <c r="I20" i="14" s="1"/>
  <c r="D19" i="6"/>
  <c r="I19" i="14" s="1"/>
  <c r="D18" i="6"/>
  <c r="I18" i="14" s="1"/>
  <c r="D17" i="6"/>
  <c r="I17" i="14" s="1"/>
  <c r="D16" i="6"/>
  <c r="I16" i="14" s="1"/>
  <c r="D15" i="6"/>
  <c r="I15" i="14" s="1"/>
  <c r="D14" i="6"/>
  <c r="I14" i="14" s="1"/>
  <c r="D13" i="6"/>
  <c r="I13" i="14" s="1"/>
  <c r="D12" i="6"/>
  <c r="I12" i="14" s="1"/>
  <c r="D11" i="6"/>
  <c r="I11" i="14" s="1"/>
  <c r="D10" i="6"/>
  <c r="I10" i="14" s="1"/>
  <c r="D9" i="6"/>
  <c r="I9" i="14" s="1"/>
  <c r="D8" i="6"/>
  <c r="I8" i="14" s="1"/>
  <c r="D7" i="6"/>
  <c r="I7" i="14" s="1"/>
  <c r="D6" i="6"/>
  <c r="I6" i="14" s="1"/>
  <c r="D5" i="6"/>
  <c r="I5" i="14" s="1"/>
  <c r="D4" i="6"/>
  <c r="I4" i="14" s="1"/>
  <c r="I3" i="14"/>
  <c r="F27" i="6"/>
  <c r="E27" i="6"/>
  <c r="F26" i="6"/>
  <c r="E26" i="6"/>
  <c r="F25" i="6"/>
  <c r="E25" i="6"/>
  <c r="F24" i="6"/>
  <c r="E24" i="6"/>
  <c r="F23" i="6"/>
  <c r="E23" i="6"/>
  <c r="F22" i="6"/>
  <c r="J22" i="14" s="1"/>
  <c r="E22" i="6"/>
  <c r="F21" i="6"/>
  <c r="J21" i="14" s="1"/>
  <c r="E21" i="6"/>
  <c r="F20" i="6"/>
  <c r="J20" i="14" s="1"/>
  <c r="E20" i="6"/>
  <c r="F19" i="6"/>
  <c r="J19" i="14" s="1"/>
  <c r="E19" i="6"/>
  <c r="F18" i="6"/>
  <c r="J18" i="14" s="1"/>
  <c r="E18" i="6"/>
  <c r="F17" i="6"/>
  <c r="J17" i="14" s="1"/>
  <c r="E17" i="6"/>
  <c r="F16" i="6"/>
  <c r="J16" i="14" s="1"/>
  <c r="E16" i="6"/>
  <c r="F15" i="6"/>
  <c r="J15" i="14" s="1"/>
  <c r="E15" i="6"/>
  <c r="F14" i="6"/>
  <c r="J14" i="14" s="1"/>
  <c r="E14" i="6"/>
  <c r="F13" i="6"/>
  <c r="J13" i="14" s="1"/>
  <c r="E13" i="6"/>
  <c r="F12" i="6"/>
  <c r="J12" i="14" s="1"/>
  <c r="E12" i="6"/>
  <c r="F11" i="6"/>
  <c r="J11" i="14" s="1"/>
  <c r="E11" i="6"/>
  <c r="F10" i="6"/>
  <c r="J10" i="14" s="1"/>
  <c r="E10" i="6"/>
  <c r="F9" i="6"/>
  <c r="J9" i="14" s="1"/>
  <c r="E9" i="6"/>
  <c r="F8" i="6"/>
  <c r="J8" i="14" s="1"/>
  <c r="E8" i="6"/>
  <c r="F7" i="6"/>
  <c r="J7" i="14" s="1"/>
  <c r="E7" i="6"/>
  <c r="J6" i="14"/>
  <c r="F5" i="6"/>
  <c r="J5" i="14" s="1"/>
  <c r="E5" i="6"/>
  <c r="F4" i="6"/>
  <c r="J4" i="14" s="1"/>
  <c r="E4" i="6"/>
  <c r="F3" i="6"/>
  <c r="J3" i="14" s="1"/>
  <c r="E3" i="6"/>
  <c r="K27" i="6"/>
  <c r="K26" i="6"/>
  <c r="K25" i="6"/>
  <c r="K24" i="6"/>
  <c r="K23" i="6"/>
  <c r="K22" i="6"/>
  <c r="K21" i="6"/>
  <c r="K20" i="6"/>
  <c r="K19" i="6"/>
  <c r="K18" i="6"/>
  <c r="K17" i="6"/>
  <c r="K16" i="6"/>
  <c r="K15" i="6"/>
  <c r="K14" i="6"/>
  <c r="K13" i="6"/>
  <c r="K12" i="6"/>
  <c r="K11" i="6"/>
  <c r="K10" i="6"/>
  <c r="K9" i="6"/>
  <c r="K8" i="6"/>
  <c r="K7" i="6"/>
  <c r="K6" i="6"/>
  <c r="K5" i="6"/>
  <c r="K4" i="6"/>
  <c r="K3" i="6"/>
  <c r="U27" i="3"/>
  <c r="U26" i="3"/>
  <c r="U25" i="3"/>
  <c r="U24" i="3"/>
  <c r="U23" i="3"/>
  <c r="U22" i="3"/>
  <c r="B22" i="14" s="1"/>
  <c r="U21" i="3"/>
  <c r="B21" i="14" s="1"/>
  <c r="U20" i="3"/>
  <c r="B20" i="14" s="1"/>
  <c r="U19" i="3"/>
  <c r="B19" i="14" s="1"/>
  <c r="U18" i="3"/>
  <c r="B18" i="14" s="1"/>
  <c r="U17" i="3"/>
  <c r="B17" i="14" s="1"/>
  <c r="U16" i="3"/>
  <c r="B16" i="14" s="1"/>
  <c r="U15" i="3"/>
  <c r="B15" i="14" s="1"/>
  <c r="U14" i="3"/>
  <c r="B14" i="14" s="1"/>
  <c r="U13" i="3"/>
  <c r="B13" i="14" s="1"/>
  <c r="U12" i="3"/>
  <c r="B12" i="14" s="1"/>
  <c r="U11" i="3"/>
  <c r="B11" i="14" s="1"/>
  <c r="U10" i="3"/>
  <c r="B10" i="14" s="1"/>
  <c r="U9" i="3"/>
  <c r="B9" i="14" s="1"/>
  <c r="U8" i="3"/>
  <c r="B8" i="14" s="1"/>
  <c r="U7" i="3"/>
  <c r="B7" i="14" s="1"/>
  <c r="U6" i="3"/>
  <c r="B6" i="14" s="1"/>
  <c r="U5" i="3"/>
  <c r="B5" i="14" s="1"/>
  <c r="U4" i="3"/>
  <c r="B4" i="14" s="1"/>
  <c r="U3" i="3"/>
  <c r="J22" i="7"/>
  <c r="I22" i="7"/>
  <c r="H22" i="7"/>
  <c r="J21" i="7"/>
  <c r="I21" i="7"/>
  <c r="H21" i="7"/>
  <c r="J20" i="7"/>
  <c r="I20" i="7"/>
  <c r="H20" i="7"/>
  <c r="J19" i="7"/>
  <c r="I19" i="7"/>
  <c r="H19" i="7"/>
  <c r="J18" i="7"/>
  <c r="I18" i="7"/>
  <c r="H18" i="7"/>
  <c r="J17" i="7"/>
  <c r="I17" i="7"/>
  <c r="H17" i="7"/>
  <c r="J16" i="7"/>
  <c r="I16" i="7"/>
  <c r="H16" i="7"/>
  <c r="J15" i="7"/>
  <c r="I15" i="7"/>
  <c r="H15" i="7"/>
  <c r="J14" i="7"/>
  <c r="I14" i="7"/>
  <c r="H14" i="7"/>
  <c r="J13" i="7"/>
  <c r="I13" i="7"/>
  <c r="H13" i="7"/>
  <c r="J12" i="7"/>
  <c r="I12" i="7"/>
  <c r="H12" i="7"/>
  <c r="J11" i="7"/>
  <c r="I11" i="7"/>
  <c r="H11" i="7"/>
  <c r="J10" i="7"/>
  <c r="I10" i="7"/>
  <c r="H10" i="7"/>
  <c r="J9" i="7"/>
  <c r="I9" i="7"/>
  <c r="H9" i="7"/>
  <c r="J8" i="7"/>
  <c r="I8" i="7"/>
  <c r="H8" i="7"/>
  <c r="J7" i="7"/>
  <c r="I7" i="7"/>
  <c r="H7" i="7"/>
  <c r="J6" i="7"/>
  <c r="I6" i="7"/>
  <c r="H6" i="7"/>
  <c r="J5" i="7"/>
  <c r="I5" i="7"/>
  <c r="H5" i="7"/>
  <c r="J4" i="7"/>
  <c r="I4" i="7"/>
  <c r="H4" i="7"/>
  <c r="J3" i="7"/>
  <c r="A4" i="7"/>
  <c r="A5" i="7" s="1"/>
  <c r="A6" i="7" s="1"/>
  <c r="A7" i="7" s="1"/>
  <c r="A8" i="7" s="1"/>
  <c r="A9" i="7" s="1"/>
  <c r="A10" i="7" s="1"/>
  <c r="A11" i="7" s="1"/>
  <c r="A12" i="7" s="1"/>
  <c r="A13" i="7" s="1"/>
  <c r="A14" i="7" s="1"/>
  <c r="A15" i="7" s="1"/>
  <c r="A16" i="7" s="1"/>
  <c r="A17" i="7" s="1"/>
  <c r="A18" i="7" s="1"/>
  <c r="A19" i="7" s="1"/>
  <c r="A20" i="7" s="1"/>
  <c r="A21" i="7" s="1"/>
  <c r="A22" i="7" s="1"/>
  <c r="F50" i="18" l="1"/>
  <c r="L50" i="18"/>
  <c r="E50" i="18"/>
  <c r="H50" i="18"/>
  <c r="D50" i="18"/>
  <c r="K50" i="18"/>
  <c r="B50" i="18"/>
  <c r="J50" i="18"/>
  <c r="C50" i="18"/>
  <c r="I50" i="18"/>
  <c r="F52" i="18"/>
  <c r="L52" i="18"/>
  <c r="K52" i="18"/>
  <c r="D52" i="18"/>
  <c r="C52" i="18"/>
  <c r="B52" i="18"/>
  <c r="J52" i="18"/>
  <c r="H52" i="18"/>
  <c r="E52" i="18"/>
  <c r="I52" i="18"/>
  <c r="J45" i="18"/>
  <c r="K45" i="18"/>
  <c r="H45" i="18"/>
  <c r="C45" i="18"/>
  <c r="E45" i="18"/>
  <c r="I45" i="18"/>
  <c r="L45" i="18"/>
  <c r="B45" i="18"/>
  <c r="D45" i="18"/>
  <c r="F45" i="18"/>
  <c r="J53" i="18"/>
  <c r="D53" i="18"/>
  <c r="B53" i="18"/>
  <c r="C53" i="18"/>
  <c r="K53" i="18"/>
  <c r="F53" i="18"/>
  <c r="E53" i="18"/>
  <c r="H53" i="18"/>
  <c r="L53" i="18"/>
  <c r="I53" i="18"/>
  <c r="J51" i="18"/>
  <c r="L51" i="18"/>
  <c r="K51" i="18"/>
  <c r="H51" i="18"/>
  <c r="E51" i="18"/>
  <c r="D51" i="18"/>
  <c r="C51" i="18"/>
  <c r="B51" i="18"/>
  <c r="I51" i="18"/>
  <c r="F51" i="18"/>
  <c r="J43" i="18"/>
  <c r="K43" i="18"/>
  <c r="H43" i="18"/>
  <c r="E43" i="18"/>
  <c r="C43" i="18"/>
  <c r="D43" i="18"/>
  <c r="L43" i="18"/>
  <c r="I43" i="18"/>
  <c r="F43" i="18"/>
  <c r="B43" i="18"/>
  <c r="F42" i="18"/>
  <c r="D42" i="18"/>
  <c r="H42" i="18"/>
  <c r="K42" i="18"/>
  <c r="I42" i="18"/>
  <c r="B42" i="18"/>
  <c r="E42" i="18"/>
  <c r="C42" i="18"/>
  <c r="J42" i="18"/>
  <c r="L42" i="18"/>
  <c r="F44" i="18"/>
  <c r="L44" i="18"/>
  <c r="K44" i="18"/>
  <c r="C44" i="18"/>
  <c r="H44" i="18"/>
  <c r="D44" i="18"/>
  <c r="B44" i="18"/>
  <c r="I44" i="18"/>
  <c r="E44" i="18"/>
  <c r="J44" i="18"/>
  <c r="F34" i="18"/>
  <c r="L34" i="18"/>
  <c r="H34" i="18"/>
  <c r="C34" i="18"/>
  <c r="J34" i="18"/>
  <c r="K34" i="18"/>
  <c r="I34" i="18"/>
  <c r="B34" i="18"/>
  <c r="D34" i="18"/>
  <c r="E34" i="18"/>
  <c r="F46" i="18"/>
  <c r="H46" i="18"/>
  <c r="L46" i="18"/>
  <c r="D46" i="18"/>
  <c r="J46" i="18"/>
  <c r="B46" i="18"/>
  <c r="K46" i="18"/>
  <c r="C46" i="18"/>
  <c r="I46" i="18"/>
  <c r="E46" i="18"/>
  <c r="A12" i="10"/>
  <c r="B12" i="10" s="1"/>
  <c r="E11" i="12"/>
  <c r="B11" i="12" s="1"/>
  <c r="B20" i="10"/>
  <c r="E19" i="12"/>
  <c r="B19" i="12" s="1"/>
  <c r="A20" i="10"/>
  <c r="P15" i="14"/>
  <c r="A15" i="14"/>
  <c r="O15" i="14"/>
  <c r="N15" i="14"/>
  <c r="D15" i="14"/>
  <c r="L15" i="14"/>
  <c r="E15" i="14"/>
  <c r="M15" i="14"/>
  <c r="C15" i="14"/>
  <c r="J35" i="18"/>
  <c r="C35" i="18"/>
  <c r="L35" i="18"/>
  <c r="K35" i="18"/>
  <c r="H35" i="18"/>
  <c r="E35" i="18"/>
  <c r="D35" i="18"/>
  <c r="I35" i="18"/>
  <c r="B35" i="18"/>
  <c r="F35" i="18"/>
  <c r="J47" i="18"/>
  <c r="C47" i="18"/>
  <c r="H47" i="18"/>
  <c r="L47" i="18"/>
  <c r="E47" i="18"/>
  <c r="B47" i="18"/>
  <c r="F47" i="18"/>
  <c r="I47" i="18"/>
  <c r="K47" i="18"/>
  <c r="D47" i="18"/>
  <c r="P22" i="14"/>
  <c r="A22" i="14"/>
  <c r="O22" i="14"/>
  <c r="N22" i="14"/>
  <c r="D22" i="14"/>
  <c r="L22" i="14"/>
  <c r="E22" i="14"/>
  <c r="C22" i="14"/>
  <c r="M22" i="14"/>
  <c r="F36" i="18"/>
  <c r="C36" i="18"/>
  <c r="K36" i="18"/>
  <c r="L36" i="18"/>
  <c r="D36" i="18"/>
  <c r="B36" i="18"/>
  <c r="I36" i="18"/>
  <c r="J36" i="18"/>
  <c r="H36" i="18"/>
  <c r="E36" i="18"/>
  <c r="E17" i="12"/>
  <c r="B17" i="12" s="1"/>
  <c r="A18" i="10"/>
  <c r="B18" i="10" s="1"/>
  <c r="P17" i="14"/>
  <c r="A17" i="14"/>
  <c r="D17" i="14"/>
  <c r="L17" i="14"/>
  <c r="C17" i="14"/>
  <c r="E17" i="14"/>
  <c r="M17" i="14"/>
  <c r="O17" i="14"/>
  <c r="N17" i="14"/>
  <c r="J37" i="18"/>
  <c r="K37" i="18"/>
  <c r="D37" i="18"/>
  <c r="I37" i="18"/>
  <c r="B37" i="18"/>
  <c r="F37" i="18"/>
  <c r="C37" i="18"/>
  <c r="H37" i="18"/>
  <c r="L37" i="18"/>
  <c r="E37" i="18"/>
  <c r="J49" i="18"/>
  <c r="K49" i="18"/>
  <c r="H49" i="18"/>
  <c r="L49" i="18"/>
  <c r="D49" i="18"/>
  <c r="F49" i="18"/>
  <c r="I49" i="18"/>
  <c r="C49" i="18"/>
  <c r="E49" i="18"/>
  <c r="B49" i="18"/>
  <c r="P14" i="14"/>
  <c r="A14" i="14"/>
  <c r="O14" i="14"/>
  <c r="N14" i="14"/>
  <c r="D14" i="14"/>
  <c r="L14" i="14"/>
  <c r="E14" i="14"/>
  <c r="M14" i="14"/>
  <c r="C14" i="14"/>
  <c r="P16" i="14"/>
  <c r="A16" i="14"/>
  <c r="E16" i="14"/>
  <c r="C16" i="14"/>
  <c r="M16" i="14"/>
  <c r="O16" i="14"/>
  <c r="N16" i="14"/>
  <c r="L16" i="14"/>
  <c r="D16" i="14"/>
  <c r="A21" i="10"/>
  <c r="B21" i="10" s="1"/>
  <c r="E20" i="12"/>
  <c r="B20" i="12" s="1"/>
  <c r="P10" i="14"/>
  <c r="A10" i="14"/>
  <c r="C10" i="14"/>
  <c r="D10" i="14"/>
  <c r="L10" i="14"/>
  <c r="E10" i="14"/>
  <c r="O10" i="14"/>
  <c r="M10" i="14"/>
  <c r="N10" i="14"/>
  <c r="P18" i="14"/>
  <c r="A18" i="14"/>
  <c r="D18" i="14"/>
  <c r="C18" i="14"/>
  <c r="L18" i="14"/>
  <c r="E18" i="14"/>
  <c r="O18" i="14"/>
  <c r="M18" i="14"/>
  <c r="N18" i="14"/>
  <c r="F30" i="18"/>
  <c r="H30" i="18"/>
  <c r="C30" i="18"/>
  <c r="J30" i="18"/>
  <c r="E30" i="18"/>
  <c r="D30" i="18"/>
  <c r="K30" i="18"/>
  <c r="B30" i="18"/>
  <c r="I30" i="18"/>
  <c r="L30" i="18"/>
  <c r="F38" i="18"/>
  <c r="L38" i="18"/>
  <c r="H38" i="18"/>
  <c r="E38" i="18"/>
  <c r="B38" i="18"/>
  <c r="C38" i="18"/>
  <c r="K38" i="18"/>
  <c r="J38" i="18"/>
  <c r="D38" i="18"/>
  <c r="I38" i="18"/>
  <c r="A5" i="10"/>
  <c r="B5" i="10" s="1"/>
  <c r="E4" i="12"/>
  <c r="B4" i="12" s="1"/>
  <c r="A8" i="10"/>
  <c r="B8" i="10" s="1"/>
  <c r="E7" i="12"/>
  <c r="B7" i="12" s="1"/>
  <c r="A16" i="10"/>
  <c r="B16" i="10" s="1"/>
  <c r="E15" i="12"/>
  <c r="B15" i="12" s="1"/>
  <c r="J31" i="18"/>
  <c r="D31" i="18"/>
  <c r="K31" i="18"/>
  <c r="E31" i="18"/>
  <c r="H31" i="18"/>
  <c r="I31" i="18"/>
  <c r="F31" i="18"/>
  <c r="C31" i="18"/>
  <c r="L31" i="18"/>
  <c r="B31" i="18"/>
  <c r="J39" i="18"/>
  <c r="L39" i="18"/>
  <c r="E39" i="18"/>
  <c r="C39" i="18"/>
  <c r="H39" i="18"/>
  <c r="K39" i="18"/>
  <c r="F39" i="18"/>
  <c r="B39" i="18"/>
  <c r="I39" i="18"/>
  <c r="D39" i="18"/>
  <c r="B7" i="10"/>
  <c r="A7" i="10"/>
  <c r="E6" i="12"/>
  <c r="B6" i="12" s="1"/>
  <c r="E14" i="12"/>
  <c r="B14" i="12" s="1"/>
  <c r="A15" i="10"/>
  <c r="B15" i="10" s="1"/>
  <c r="B23" i="10"/>
  <c r="A23" i="10"/>
  <c r="E22" i="12"/>
  <c r="B22" i="12" s="1"/>
  <c r="F48" i="18"/>
  <c r="H48" i="18"/>
  <c r="C48" i="18"/>
  <c r="K48" i="18"/>
  <c r="I48" i="18"/>
  <c r="E48" i="18"/>
  <c r="B48" i="18"/>
  <c r="L48" i="18"/>
  <c r="D48" i="18"/>
  <c r="J48" i="18"/>
  <c r="E9" i="12"/>
  <c r="B9" i="12" s="1"/>
  <c r="A10" i="10"/>
  <c r="B10" i="10" s="1"/>
  <c r="P11" i="14"/>
  <c r="A11" i="14"/>
  <c r="C11" i="14"/>
  <c r="D11" i="14"/>
  <c r="L11" i="14"/>
  <c r="O11" i="14"/>
  <c r="E11" i="14"/>
  <c r="N11" i="14"/>
  <c r="M11" i="14"/>
  <c r="P12" i="14"/>
  <c r="A12" i="14"/>
  <c r="E12" i="14"/>
  <c r="M12" i="14"/>
  <c r="C12" i="14"/>
  <c r="N12" i="14"/>
  <c r="D12" i="14"/>
  <c r="O12" i="14"/>
  <c r="L12" i="14"/>
  <c r="P20" i="14"/>
  <c r="A20" i="14"/>
  <c r="E20" i="14"/>
  <c r="C20" i="14"/>
  <c r="M20" i="14"/>
  <c r="D20" i="14"/>
  <c r="O20" i="14"/>
  <c r="L20" i="14"/>
  <c r="N20" i="14"/>
  <c r="F32" i="18"/>
  <c r="H32" i="18"/>
  <c r="D32" i="18"/>
  <c r="C32" i="18"/>
  <c r="L32" i="18"/>
  <c r="K32" i="18"/>
  <c r="B32" i="18"/>
  <c r="J32" i="18"/>
  <c r="I32" i="18"/>
  <c r="E32" i="18"/>
  <c r="F40" i="18"/>
  <c r="C40" i="18"/>
  <c r="I40" i="18"/>
  <c r="L40" i="18"/>
  <c r="K40" i="18"/>
  <c r="H40" i="18"/>
  <c r="J40" i="18"/>
  <c r="D40" i="18"/>
  <c r="B40" i="18"/>
  <c r="E40" i="18"/>
  <c r="B9" i="10"/>
  <c r="A9" i="10"/>
  <c r="E8" i="12"/>
  <c r="B8" i="12" s="1"/>
  <c r="A13" i="10"/>
  <c r="B13" i="10" s="1"/>
  <c r="E12" i="12"/>
  <c r="B12" i="12" s="1"/>
  <c r="P19" i="14"/>
  <c r="A19" i="14"/>
  <c r="C19" i="14"/>
  <c r="D19" i="14"/>
  <c r="L19" i="14"/>
  <c r="O19" i="14"/>
  <c r="E19" i="14"/>
  <c r="N19" i="14"/>
  <c r="M19" i="14"/>
  <c r="E10" i="12"/>
  <c r="B10" i="12" s="1"/>
  <c r="A11" i="10"/>
  <c r="B11" i="10" s="1"/>
  <c r="A19" i="10"/>
  <c r="B19" i="10" s="1"/>
  <c r="E18" i="12"/>
  <c r="B18" i="12" s="1"/>
  <c r="A6" i="10"/>
  <c r="B6" i="10" s="1"/>
  <c r="E5" i="12"/>
  <c r="B5" i="12" s="1"/>
  <c r="E13" i="12"/>
  <c r="B13" i="12" s="1"/>
  <c r="A14" i="10"/>
  <c r="B14" i="10" s="1"/>
  <c r="A22" i="10"/>
  <c r="B22" i="10" s="1"/>
  <c r="E21" i="12"/>
  <c r="B21" i="12" s="1"/>
  <c r="P13" i="14"/>
  <c r="A13" i="14"/>
  <c r="D13" i="14"/>
  <c r="N13" i="14"/>
  <c r="L13" i="14"/>
  <c r="E13" i="14"/>
  <c r="M13" i="14"/>
  <c r="C13" i="14"/>
  <c r="O13" i="14"/>
  <c r="P21" i="14"/>
  <c r="A21" i="14"/>
  <c r="D21" i="14"/>
  <c r="N21" i="14"/>
  <c r="L21" i="14"/>
  <c r="E21" i="14"/>
  <c r="M21" i="14"/>
  <c r="C21" i="14"/>
  <c r="O21" i="14"/>
  <c r="J33" i="18"/>
  <c r="K33" i="18"/>
  <c r="C33" i="18"/>
  <c r="F33" i="18"/>
  <c r="I33" i="18"/>
  <c r="D33" i="18"/>
  <c r="B33" i="18"/>
  <c r="E33" i="18"/>
  <c r="L33" i="18"/>
  <c r="H33" i="18"/>
  <c r="J41" i="18"/>
  <c r="D41" i="18"/>
  <c r="H41" i="18"/>
  <c r="F41" i="18"/>
  <c r="I41" i="18"/>
  <c r="C41" i="18"/>
  <c r="K41" i="18"/>
  <c r="E41" i="18"/>
  <c r="L41" i="18"/>
  <c r="B41" i="18"/>
  <c r="E13" i="16"/>
  <c r="F13" i="16" s="1"/>
  <c r="G13" i="16"/>
  <c r="A13" i="16"/>
  <c r="C13" i="16"/>
  <c r="D13" i="16" s="1"/>
  <c r="H13" i="16" s="1"/>
  <c r="F29" i="18"/>
  <c r="L29" i="18"/>
  <c r="K29" i="18"/>
  <c r="H29" i="18"/>
  <c r="J29" i="18"/>
  <c r="I29" i="18"/>
  <c r="E29" i="18"/>
  <c r="D29" i="18"/>
  <c r="C29" i="18"/>
  <c r="B29" i="18"/>
  <c r="P9" i="14"/>
  <c r="M9" i="14"/>
  <c r="N9" i="14"/>
  <c r="O9" i="14"/>
  <c r="D9" i="14"/>
  <c r="L9" i="14"/>
  <c r="A9" i="14"/>
  <c r="E9" i="14"/>
  <c r="C9" i="14"/>
  <c r="P8" i="14"/>
  <c r="A8" i="14"/>
  <c r="O8" i="14"/>
  <c r="M8" i="14"/>
  <c r="D8" i="14"/>
  <c r="L8" i="14"/>
  <c r="N8" i="14"/>
  <c r="E8" i="14"/>
  <c r="C8" i="14"/>
  <c r="P6" i="14"/>
  <c r="N6" i="14"/>
  <c r="M6" i="14"/>
  <c r="O6" i="14"/>
  <c r="D6" i="14"/>
  <c r="E6" i="14"/>
  <c r="L6" i="14"/>
  <c r="C6" i="14"/>
  <c r="A6" i="14"/>
  <c r="P5" i="14"/>
  <c r="A5" i="14"/>
  <c r="O5" i="14"/>
  <c r="C5" i="14"/>
  <c r="D5" i="14"/>
  <c r="L5" i="14"/>
  <c r="E5" i="14"/>
  <c r="M5" i="14"/>
  <c r="N5" i="14"/>
  <c r="P4" i="14"/>
  <c r="A4" i="14"/>
  <c r="M4" i="14"/>
  <c r="C4" i="14"/>
  <c r="N4" i="14"/>
  <c r="D4" i="14"/>
  <c r="L4" i="14"/>
  <c r="O4" i="14"/>
  <c r="E4" i="14"/>
  <c r="P7" i="14"/>
  <c r="E7" i="14"/>
  <c r="M7" i="14"/>
  <c r="D7" i="14"/>
  <c r="N7" i="14"/>
  <c r="C7" i="14"/>
  <c r="A7" i="14"/>
  <c r="L7" i="14"/>
  <c r="O7" i="14"/>
  <c r="B3" i="14"/>
  <c r="O3" i="14" s="1"/>
  <c r="F3" i="13"/>
  <c r="B3" i="13" s="1"/>
  <c r="A17" i="10"/>
  <c r="B17" i="10" s="1"/>
  <c r="E16" i="12"/>
  <c r="A27" i="6"/>
  <c r="J27" i="6" s="1"/>
  <c r="A26" i="6"/>
  <c r="J26" i="6" s="1"/>
  <c r="A25" i="6"/>
  <c r="J25" i="6" s="1"/>
  <c r="A24" i="6"/>
  <c r="J24" i="6" s="1"/>
  <c r="A23" i="6"/>
  <c r="J23" i="6" s="1"/>
  <c r="A22" i="6"/>
  <c r="J22" i="6" s="1"/>
  <c r="A21" i="6"/>
  <c r="J21" i="6" s="1"/>
  <c r="A20" i="6"/>
  <c r="J20" i="6" s="1"/>
  <c r="A19" i="6"/>
  <c r="J19" i="6" s="1"/>
  <c r="A18" i="6"/>
  <c r="J18" i="6" s="1"/>
  <c r="A17" i="6"/>
  <c r="J17" i="6" s="1"/>
  <c r="A16" i="6"/>
  <c r="J16" i="6" s="1"/>
  <c r="A15" i="6"/>
  <c r="J15" i="6" s="1"/>
  <c r="A14" i="6"/>
  <c r="J14" i="6" s="1"/>
  <c r="A13" i="6"/>
  <c r="J13" i="6" s="1"/>
  <c r="A12" i="6"/>
  <c r="J12" i="6" s="1"/>
  <c r="A11" i="6"/>
  <c r="J11" i="6" s="1"/>
  <c r="A10" i="6"/>
  <c r="J10" i="6" s="1"/>
  <c r="A9" i="6"/>
  <c r="J9" i="6" s="1"/>
  <c r="A8" i="6"/>
  <c r="J8" i="6" s="1"/>
  <c r="A7" i="6"/>
  <c r="J7" i="6" s="1"/>
  <c r="A6" i="6"/>
  <c r="J6" i="6" s="1"/>
  <c r="A5" i="6"/>
  <c r="J5" i="6" s="1"/>
  <c r="A4" i="6"/>
  <c r="J4" i="6" s="1"/>
  <c r="A3" i="6"/>
  <c r="A17" i="2"/>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27" i="4"/>
  <c r="A26" i="18" s="1"/>
  <c r="A26" i="4"/>
  <c r="A25" i="18" s="1"/>
  <c r="A25" i="4"/>
  <c r="A24" i="18" s="1"/>
  <c r="A24" i="4"/>
  <c r="A23" i="18" s="1"/>
  <c r="A23" i="4"/>
  <c r="A22" i="18" s="1"/>
  <c r="A22" i="4"/>
  <c r="A21" i="18" s="1"/>
  <c r="A21" i="4"/>
  <c r="A20" i="18" s="1"/>
  <c r="A20" i="4"/>
  <c r="A19" i="18" s="1"/>
  <c r="A19" i="4"/>
  <c r="A18" i="18" s="1"/>
  <c r="A18" i="4"/>
  <c r="A17" i="18" s="1"/>
  <c r="A17" i="4"/>
  <c r="A16" i="18" s="1"/>
  <c r="A16" i="4"/>
  <c r="A15" i="18" s="1"/>
  <c r="A15" i="4"/>
  <c r="A14" i="18" s="1"/>
  <c r="A14" i="4"/>
  <c r="A13" i="18" s="1"/>
  <c r="A13" i="4"/>
  <c r="A12" i="18" s="1"/>
  <c r="A12" i="4"/>
  <c r="A11" i="18" s="1"/>
  <c r="A11" i="4"/>
  <c r="A10" i="18" s="1"/>
  <c r="A10" i="4"/>
  <c r="A9" i="18" s="1"/>
  <c r="A9" i="4"/>
  <c r="A8" i="18" s="1"/>
  <c r="A8" i="4"/>
  <c r="A7" i="18" s="1"/>
  <c r="A7" i="4"/>
  <c r="A6" i="18" s="1"/>
  <c r="A6" i="4"/>
  <c r="A5" i="18" s="1"/>
  <c r="A5" i="4"/>
  <c r="A4" i="18" s="1"/>
  <c r="A4" i="4"/>
  <c r="A3" i="18" s="1"/>
  <c r="A3" i="4"/>
  <c r="A2" i="18" s="1"/>
  <c r="D2" i="18"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H2" i="1"/>
  <c r="J2" i="1" s="1"/>
  <c r="G7" i="18" l="1"/>
  <c r="D7" i="18"/>
  <c r="L7" i="18"/>
  <c r="C7" i="18"/>
  <c r="E7" i="18"/>
  <c r="F7" i="18"/>
  <c r="J7" i="18"/>
  <c r="K7" i="18"/>
  <c r="B7" i="18"/>
  <c r="L8" i="18"/>
  <c r="E8" i="18"/>
  <c r="G8" i="18"/>
  <c r="F8" i="18"/>
  <c r="D8" i="18"/>
  <c r="C8" i="18"/>
  <c r="J8" i="18"/>
  <c r="B8" i="18"/>
  <c r="K8" i="18"/>
  <c r="G9" i="18"/>
  <c r="D9" i="18"/>
  <c r="C9" i="18"/>
  <c r="L9" i="18"/>
  <c r="K9" i="18"/>
  <c r="E9" i="18"/>
  <c r="J9" i="18"/>
  <c r="F9" i="18"/>
  <c r="B9" i="18"/>
  <c r="G17" i="18"/>
  <c r="J17" i="18"/>
  <c r="C17" i="18"/>
  <c r="D17" i="18"/>
  <c r="F17" i="18"/>
  <c r="K17" i="18"/>
  <c r="L17" i="18"/>
  <c r="B17" i="18"/>
  <c r="E17" i="18"/>
  <c r="G25" i="18"/>
  <c r="J25" i="18"/>
  <c r="C25" i="18"/>
  <c r="D25" i="18"/>
  <c r="K25" i="18"/>
  <c r="L25" i="18"/>
  <c r="E25" i="18"/>
  <c r="F25" i="18"/>
  <c r="B25" i="18"/>
  <c r="L18" i="18"/>
  <c r="G18" i="18"/>
  <c r="F18" i="18"/>
  <c r="E18" i="18"/>
  <c r="B18" i="18"/>
  <c r="C18" i="18"/>
  <c r="J18" i="18"/>
  <c r="K18" i="18"/>
  <c r="D18" i="18"/>
  <c r="L26" i="18"/>
  <c r="E26" i="18"/>
  <c r="F26" i="18"/>
  <c r="G26" i="18"/>
  <c r="J26" i="18"/>
  <c r="D26" i="18"/>
  <c r="C26" i="18"/>
  <c r="K26" i="18"/>
  <c r="B26" i="18"/>
  <c r="G11" i="18"/>
  <c r="B11" i="18"/>
  <c r="F11" i="18"/>
  <c r="L11" i="18"/>
  <c r="K11" i="18"/>
  <c r="J11" i="18"/>
  <c r="D11" i="18"/>
  <c r="E11" i="18"/>
  <c r="C11" i="18"/>
  <c r="L12" i="18"/>
  <c r="E12" i="18"/>
  <c r="G12" i="18"/>
  <c r="F12" i="18"/>
  <c r="K12" i="18"/>
  <c r="C12" i="18"/>
  <c r="B12" i="18"/>
  <c r="J12" i="18"/>
  <c r="D12" i="18"/>
  <c r="L20" i="18"/>
  <c r="G20" i="18"/>
  <c r="F20" i="18"/>
  <c r="E20" i="18"/>
  <c r="K20" i="18"/>
  <c r="D20" i="18"/>
  <c r="C20" i="18"/>
  <c r="B20" i="18"/>
  <c r="J20" i="18"/>
  <c r="F2" i="18"/>
  <c r="L2" i="18"/>
  <c r="G2" i="18"/>
  <c r="E2" i="18"/>
  <c r="K2" i="18"/>
  <c r="J2" i="18"/>
  <c r="L4" i="18"/>
  <c r="E4" i="18"/>
  <c r="F4" i="18"/>
  <c r="G4" i="18"/>
  <c r="K4" i="18"/>
  <c r="B4" i="18"/>
  <c r="C4" i="18"/>
  <c r="J4" i="18"/>
  <c r="D4" i="18"/>
  <c r="E5" i="18"/>
  <c r="F5" i="18"/>
  <c r="G5" i="18"/>
  <c r="C5" i="18"/>
  <c r="J5" i="18"/>
  <c r="K5" i="18"/>
  <c r="B5" i="18"/>
  <c r="D5" i="18"/>
  <c r="L5" i="18"/>
  <c r="G13" i="18"/>
  <c r="B13" i="18"/>
  <c r="E13" i="18"/>
  <c r="F13" i="18"/>
  <c r="C13" i="18"/>
  <c r="J13" i="18"/>
  <c r="D13" i="18"/>
  <c r="K13" i="18"/>
  <c r="L13" i="18"/>
  <c r="G21" i="18"/>
  <c r="F21" i="18"/>
  <c r="E21" i="18"/>
  <c r="J21" i="18"/>
  <c r="B21" i="18"/>
  <c r="C21" i="18"/>
  <c r="D21" i="18"/>
  <c r="K21" i="18"/>
  <c r="L21" i="18"/>
  <c r="G3" i="18"/>
  <c r="C3" i="18"/>
  <c r="L3" i="18"/>
  <c r="K3" i="18"/>
  <c r="E3" i="18"/>
  <c r="B3" i="18"/>
  <c r="D3" i="18"/>
  <c r="J3" i="18"/>
  <c r="F3" i="18"/>
  <c r="G19" i="18"/>
  <c r="E19" i="18"/>
  <c r="F19" i="18"/>
  <c r="B19" i="18"/>
  <c r="L19" i="18"/>
  <c r="J19" i="18"/>
  <c r="K19" i="18"/>
  <c r="C19" i="18"/>
  <c r="D19" i="18"/>
  <c r="L6" i="18"/>
  <c r="E6" i="18"/>
  <c r="F6" i="18"/>
  <c r="G6" i="18"/>
  <c r="D6" i="18"/>
  <c r="B6" i="18"/>
  <c r="C6" i="18"/>
  <c r="J6" i="18"/>
  <c r="K6" i="18"/>
  <c r="L14" i="18"/>
  <c r="G14" i="18"/>
  <c r="F14" i="18"/>
  <c r="E14" i="18"/>
  <c r="C14" i="18"/>
  <c r="K14" i="18"/>
  <c r="B14" i="18"/>
  <c r="D14" i="18"/>
  <c r="J14" i="18"/>
  <c r="L22" i="18"/>
  <c r="F22" i="18"/>
  <c r="E22" i="18"/>
  <c r="G22" i="18"/>
  <c r="D22" i="18"/>
  <c r="B22" i="18"/>
  <c r="C22" i="18"/>
  <c r="J22" i="18"/>
  <c r="K22" i="18"/>
  <c r="L10" i="18"/>
  <c r="E10" i="18"/>
  <c r="J10" i="18"/>
  <c r="C10" i="18"/>
  <c r="D10" i="18"/>
  <c r="F10" i="18"/>
  <c r="G10" i="18"/>
  <c r="K10" i="18"/>
  <c r="B10" i="18"/>
  <c r="G15" i="18"/>
  <c r="C15" i="18"/>
  <c r="D15" i="18"/>
  <c r="K15" i="18"/>
  <c r="L15" i="18"/>
  <c r="E15" i="18"/>
  <c r="B15" i="18"/>
  <c r="F15" i="18"/>
  <c r="J15" i="18"/>
  <c r="G23" i="18"/>
  <c r="C23" i="18"/>
  <c r="D23" i="18"/>
  <c r="K23" i="18"/>
  <c r="L23" i="18"/>
  <c r="E23" i="18"/>
  <c r="F23" i="18"/>
  <c r="B23" i="18"/>
  <c r="J23" i="18"/>
  <c r="L16" i="18"/>
  <c r="G16" i="18"/>
  <c r="F16" i="18"/>
  <c r="E16" i="18"/>
  <c r="B16" i="18"/>
  <c r="J16" i="18"/>
  <c r="D16" i="18"/>
  <c r="C16" i="18"/>
  <c r="K16" i="18"/>
  <c r="L24" i="18"/>
  <c r="E24" i="18"/>
  <c r="G24" i="18"/>
  <c r="F24" i="18"/>
  <c r="D24" i="18"/>
  <c r="J24" i="18"/>
  <c r="C24" i="18"/>
  <c r="B24" i="18"/>
  <c r="K24" i="18"/>
  <c r="B2" i="18"/>
  <c r="C2" i="18"/>
  <c r="D3" i="14"/>
  <c r="A3" i="14"/>
  <c r="L3" i="14"/>
  <c r="M3" i="14"/>
  <c r="E3" i="14"/>
  <c r="P3" i="14"/>
  <c r="H3" i="13"/>
  <c r="D3" i="13"/>
  <c r="C3" i="13"/>
  <c r="S3" i="13"/>
  <c r="J3" i="13"/>
  <c r="Q3" i="13"/>
  <c r="P3" i="13"/>
  <c r="A3" i="13"/>
  <c r="I3" i="13"/>
  <c r="R3" i="13"/>
  <c r="O3" i="13"/>
  <c r="E3" i="13"/>
  <c r="K3" i="13" s="1"/>
  <c r="G3" i="13"/>
  <c r="N3" i="14"/>
  <c r="C3" i="14"/>
  <c r="B16" i="12"/>
  <c r="F16" i="12"/>
  <c r="J3" i="6"/>
  <c r="M3" i="13" l="1"/>
  <c r="N3" i="13"/>
  <c r="L3" i="13"/>
</calcChain>
</file>

<file path=xl/sharedStrings.xml><?xml version="1.0" encoding="utf-8"?>
<sst xmlns="http://schemas.openxmlformats.org/spreadsheetml/2006/main" count="542" uniqueCount="389">
  <si>
    <t>Counties</t>
  </si>
  <si>
    <t>Yes / No</t>
  </si>
  <si>
    <t>Public / Private</t>
  </si>
  <si>
    <t>Type of Vehicle</t>
  </si>
  <si>
    <t>Elect Power Train</t>
  </si>
  <si>
    <t>Harris</t>
  </si>
  <si>
    <t>Yes</t>
  </si>
  <si>
    <t>Public</t>
  </si>
  <si>
    <t>Light Duty</t>
  </si>
  <si>
    <t>Galveston</t>
  </si>
  <si>
    <t>No</t>
  </si>
  <si>
    <t>Private</t>
  </si>
  <si>
    <t xml:space="preserve">  Hybrid (conventional)</t>
  </si>
  <si>
    <t>Brazoria</t>
  </si>
  <si>
    <t>I don't Know</t>
  </si>
  <si>
    <t xml:space="preserve">  Plug-in Hybrid</t>
  </si>
  <si>
    <t>Fort Bend</t>
  </si>
  <si>
    <t>Waller</t>
  </si>
  <si>
    <t>Montgomery</t>
  </si>
  <si>
    <t>Alt Fuels</t>
  </si>
  <si>
    <t>EV Charger</t>
  </si>
  <si>
    <t>Liberty</t>
  </si>
  <si>
    <t>TYPICAL FUEL</t>
  </si>
  <si>
    <t>DC Fast Charger</t>
  </si>
  <si>
    <t>Chambers</t>
  </si>
  <si>
    <t xml:space="preserve">  Gasoline</t>
  </si>
  <si>
    <t>Level 1 &amp;/or Level 2</t>
  </si>
  <si>
    <t>Other</t>
  </si>
  <si>
    <t xml:space="preserve">  Diesel</t>
  </si>
  <si>
    <t>Both</t>
  </si>
  <si>
    <t>ELECTRIC</t>
  </si>
  <si>
    <t xml:space="preserve">  All Electric</t>
  </si>
  <si>
    <t xml:space="preserve">  Hybrid - Gas</t>
  </si>
  <si>
    <t xml:space="preserve">  Hybrid  - Diesel</t>
  </si>
  <si>
    <t>Nation Clean Fleet Partnership</t>
  </si>
  <si>
    <t>Travel of Fleet</t>
  </si>
  <si>
    <t>ALT FUEL</t>
  </si>
  <si>
    <t>Markets served</t>
  </si>
  <si>
    <t>Advanced Disposal</t>
  </si>
  <si>
    <t>Mainly within a Set of CITIES or TOWNS</t>
  </si>
  <si>
    <t xml:space="preserve">  Propane</t>
  </si>
  <si>
    <t>Airport</t>
  </si>
  <si>
    <t>ampCNG</t>
  </si>
  <si>
    <t>Mainly within a set of COUNTIES</t>
  </si>
  <si>
    <t xml:space="preserve">  CNG</t>
  </si>
  <si>
    <t>Car Sharing</t>
  </si>
  <si>
    <t>Aramark</t>
  </si>
  <si>
    <t xml:space="preserve">  LNG</t>
  </si>
  <si>
    <t>Commuters</t>
  </si>
  <si>
    <t>AT&amp;T</t>
  </si>
  <si>
    <t>A range of locations across one or more STATES</t>
  </si>
  <si>
    <t xml:space="preserve">  E85</t>
  </si>
  <si>
    <t>Corporate Fleet</t>
  </si>
  <si>
    <t>Best Buy</t>
  </si>
  <si>
    <t>UNKNOWN</t>
  </si>
  <si>
    <t xml:space="preserve">  Hydrogen</t>
  </si>
  <si>
    <t>Government - Federal</t>
  </si>
  <si>
    <t>CHS, Inc.</t>
  </si>
  <si>
    <t xml:space="preserve">  Biodiesel</t>
  </si>
  <si>
    <t>Government - Local</t>
  </si>
  <si>
    <t>Coca~Cola</t>
  </si>
  <si>
    <t xml:space="preserve">  Renewable Propane</t>
  </si>
  <si>
    <t>Government - State</t>
  </si>
  <si>
    <t>Enterprise Holdings</t>
  </si>
  <si>
    <t xml:space="preserve">  Renewable CNG</t>
  </si>
  <si>
    <t>National Parks</t>
  </si>
  <si>
    <t>FedEx</t>
  </si>
  <si>
    <t>Heavy Duty / Light Duty</t>
  </si>
  <si>
    <t>Taxis</t>
  </si>
  <si>
    <t>Johnson Controls, Inc.</t>
  </si>
  <si>
    <t>Heavy Duty</t>
  </si>
  <si>
    <t>Transit</t>
  </si>
  <si>
    <t>Kwik Trip</t>
  </si>
  <si>
    <t>Uber / Lyft / etc.</t>
  </si>
  <si>
    <t>NPL Construction Co.</t>
  </si>
  <si>
    <t>Does Not Apply</t>
  </si>
  <si>
    <t>USPS</t>
  </si>
  <si>
    <t>Osram Sylvania</t>
  </si>
  <si>
    <t>Car</t>
  </si>
  <si>
    <t>Off Road Vehicles</t>
  </si>
  <si>
    <t>Utility</t>
  </si>
  <si>
    <t>Pacific Gas and Electric Company</t>
  </si>
  <si>
    <t>Patrol Car</t>
  </si>
  <si>
    <t>Construction Equipment</t>
  </si>
  <si>
    <t>General / Unknown</t>
  </si>
  <si>
    <t>PesiCo</t>
  </si>
  <si>
    <t>Pickup / SUV / Van</t>
  </si>
  <si>
    <t>Farm Equipment</t>
  </si>
  <si>
    <t>Renewable Source</t>
  </si>
  <si>
    <t>Republic Services, Inc.</t>
  </si>
  <si>
    <t>Low-Speed/Neighborhood</t>
  </si>
  <si>
    <t>Forklifts</t>
  </si>
  <si>
    <t>Animal Waste</t>
  </si>
  <si>
    <t>Fuel Location</t>
  </si>
  <si>
    <t>Ruan Transportation Management Systems</t>
  </si>
  <si>
    <t>Motorcycle</t>
  </si>
  <si>
    <t>Landscaping Equipment</t>
  </si>
  <si>
    <t>Landfill Gas</t>
  </si>
  <si>
    <t>On-Site</t>
  </si>
  <si>
    <t>Ryder</t>
  </si>
  <si>
    <t>Bus: School</t>
  </si>
  <si>
    <t>Street Sweeper</t>
  </si>
  <si>
    <t>Wastewater Sludge</t>
  </si>
  <si>
    <t>Off-Site</t>
  </si>
  <si>
    <t>Schwan's Home Service</t>
  </si>
  <si>
    <t>Bus: Shuttle</t>
  </si>
  <si>
    <t>Recreational Vehicle</t>
  </si>
  <si>
    <t>Staples</t>
  </si>
  <si>
    <t>Bus: Transit</t>
  </si>
  <si>
    <t>Planes</t>
  </si>
  <si>
    <t>ThyssenKrupp Elevator</t>
  </si>
  <si>
    <t>Truck: Refuse</t>
  </si>
  <si>
    <t>Ships</t>
  </si>
  <si>
    <t>Time Warner Cable</t>
  </si>
  <si>
    <t>Truck: Semi-trailer</t>
  </si>
  <si>
    <t>Railroad</t>
  </si>
  <si>
    <t>United Site Services</t>
  </si>
  <si>
    <t>Truck: No Trailer</t>
  </si>
  <si>
    <t>Mining Equipment</t>
  </si>
  <si>
    <t>UPS</t>
  </si>
  <si>
    <t>Unknown/Other</t>
  </si>
  <si>
    <t>Veolia Environmental Services</t>
  </si>
  <si>
    <t>Verizon</t>
  </si>
  <si>
    <t>Waste Management</t>
  </si>
  <si>
    <t>Organization Information</t>
  </si>
  <si>
    <t>Name of Organization</t>
  </si>
  <si>
    <t>City</t>
  </si>
  <si>
    <t>County</t>
  </si>
  <si>
    <t>Fleet Manager</t>
  </si>
  <si>
    <t xml:space="preserve">    Fleet Manager E-Mail</t>
  </si>
  <si>
    <t xml:space="preserve">    Fleet Manager Phone Number</t>
  </si>
  <si>
    <t>Survey Year</t>
  </si>
  <si>
    <t>On-Road Fleet</t>
  </si>
  <si>
    <t>Light Duty / Heavy Duty</t>
  </si>
  <si>
    <t>Vehicle Type</t>
  </si>
  <si>
    <t>Number of Vehicles</t>
  </si>
  <si>
    <t>Do you know the total yearly fuel use for these vehicles?</t>
  </si>
  <si>
    <t>Total yearly amount of fuel used</t>
  </si>
  <si>
    <t>What is the average yearly miles traveled per vehicle</t>
  </si>
  <si>
    <t>What is the average fuel economy (mpg)</t>
  </si>
  <si>
    <t>What is the Biodiesel blend level %?</t>
  </si>
  <si>
    <t>Fleet Information</t>
  </si>
  <si>
    <t>Fleet Usage</t>
  </si>
  <si>
    <t>Fuel Usage</t>
  </si>
  <si>
    <t>What market does this fleet serve?</t>
  </si>
  <si>
    <t>Where does this fleet operate the majority of the time?</t>
  </si>
  <si>
    <t>Additional Fleet Usage Questions</t>
  </si>
  <si>
    <t>On-Road Fleets</t>
  </si>
  <si>
    <t>Percent of time the Alternative Fuel was used</t>
  </si>
  <si>
    <t>Additional Fuel Questions</t>
  </si>
  <si>
    <t>Is there an idle reduction practice?</t>
  </si>
  <si>
    <t>Idle Reduction Practices</t>
  </si>
  <si>
    <t>On-Road</t>
  </si>
  <si>
    <t>Idle Reduction</t>
  </si>
  <si>
    <t>Do you know how much fuel was reduced by the idle reduction practice?</t>
  </si>
  <si>
    <t>Amount of fuel reduced by all vehicles</t>
  </si>
  <si>
    <t>Average days per year that idling is reduced</t>
  </si>
  <si>
    <t>Average gallon of fuel saved per vehicle per hour by not idling</t>
  </si>
  <si>
    <t>Fuel Sales</t>
  </si>
  <si>
    <t>Do you know how much fuel was sold for the year?</t>
  </si>
  <si>
    <t>Total yearly amount of fuel sold</t>
  </si>
  <si>
    <t>Customer Information</t>
  </si>
  <si>
    <t>Electric Vehicles</t>
  </si>
  <si>
    <t>What is the powertrain?</t>
  </si>
  <si>
    <t>Do you know the total yearly use (kWh)?</t>
  </si>
  <si>
    <t>Total yearly electricity  used (kWh)</t>
  </si>
  <si>
    <t>What is the average fuel economy of the electric vehicle (kWh/100mi)</t>
  </si>
  <si>
    <t>Average gasoline fuel economy (HEVs and PHEVs) (mpg)</t>
  </si>
  <si>
    <t>What was the fuel economy of the vehicle replaced or would have been used (mpg)?</t>
  </si>
  <si>
    <t>What fuel would have been used if not using an electric vehicle?</t>
  </si>
  <si>
    <t>Electric Fleet</t>
  </si>
  <si>
    <t>Additional Fuel Usage Questions</t>
  </si>
  <si>
    <t>New Stations</t>
  </si>
  <si>
    <t>New Fueling Stations</t>
  </si>
  <si>
    <t>Which alternative fuel source is the infrastructure?</t>
  </si>
  <si>
    <t>How many stations like this were created?</t>
  </si>
  <si>
    <t>Infrastructure Information</t>
  </si>
  <si>
    <t>Additional Questions for Electric Chargers</t>
  </si>
  <si>
    <t>Practices</t>
  </si>
  <si>
    <t>Fuel Reduction Due to Idle Reduction</t>
  </si>
  <si>
    <t>Auxiliary Power Unit (APU)</t>
  </si>
  <si>
    <t>Is there a route optimization program used?</t>
  </si>
  <si>
    <t>Off Non-Road Equipment</t>
  </si>
  <si>
    <t>Off / Non Road</t>
  </si>
  <si>
    <t>Total alternative fuel used</t>
  </si>
  <si>
    <t>Unit</t>
  </si>
  <si>
    <t>What is the amount of fuel REDUCED by all vehicles</t>
  </si>
  <si>
    <t>Where is the fueling site?</t>
  </si>
  <si>
    <t>Mainly within the CLEAN CITIES COALITON boundaries</t>
  </si>
  <si>
    <t>Needed Fuel usage</t>
  </si>
  <si>
    <t>Do you know how much alternative fuel was used?</t>
  </si>
  <si>
    <t>Electric</t>
  </si>
  <si>
    <t>Renewable</t>
  </si>
  <si>
    <t>Off / Non-Road</t>
  </si>
  <si>
    <t>Idle Policy</t>
  </si>
  <si>
    <t>Average gallon of fuel saved per  hour by not idling</t>
  </si>
  <si>
    <t>Average hour saved per vehicle by not idling</t>
  </si>
  <si>
    <t>Carpooling</t>
  </si>
  <si>
    <t>Do you know how many gallons of fuel was saved in 2023 by this program?</t>
  </si>
  <si>
    <t>What is the total fueled saved in 2023?</t>
  </si>
  <si>
    <t>Commuting Practice</t>
  </si>
  <si>
    <t>Compressed Work Week</t>
  </si>
  <si>
    <t>Electric Bike / Scooters</t>
  </si>
  <si>
    <t>Mass Transit</t>
  </si>
  <si>
    <t>Walk / Bike</t>
  </si>
  <si>
    <t>Telecommute</t>
  </si>
  <si>
    <t>Vanpooling</t>
  </si>
  <si>
    <t>Additional Commuting Practice Questions</t>
  </si>
  <si>
    <t>What is the fuel type of the vehicle driven less?</t>
  </si>
  <si>
    <t>How many vehicles are driven less?</t>
  </si>
  <si>
    <t>MPG of Vehicle Driven Less</t>
  </si>
  <si>
    <t xml:space="preserve">What is the average miles per vehicle being saved by this practice? </t>
  </si>
  <si>
    <t>Fuel type of the van used</t>
  </si>
  <si>
    <t>MPG of Van</t>
  </si>
  <si>
    <t>VMT Default</t>
  </si>
  <si>
    <t>Route Opt</t>
  </si>
  <si>
    <t>MPG Gasoline</t>
  </si>
  <si>
    <t>MPG Diesel</t>
  </si>
  <si>
    <t>MPG of Vehicle Driven Less (Gas)</t>
  </si>
  <si>
    <t>MPG of Vehicle Driven Less (Diesel)</t>
  </si>
  <si>
    <t>MPG of Vehicle Driven to Export</t>
  </si>
  <si>
    <t>Gas / Diesel</t>
  </si>
  <si>
    <t>Exp to VMT</t>
  </si>
  <si>
    <t>Electric Chargers</t>
  </si>
  <si>
    <t>What Market do the vehicles serve?</t>
  </si>
  <si>
    <t>Where do these vehicles operate the majority of the time?</t>
  </si>
  <si>
    <t xml:space="preserve">  Mixed Evs and PHEVs</t>
  </si>
  <si>
    <t># of Ports</t>
  </si>
  <si>
    <t>Lev 1 and 2</t>
  </si>
  <si>
    <t>Fleet or Other</t>
  </si>
  <si>
    <t>Fleet</t>
  </si>
  <si>
    <t>Employees, Customers, Public</t>
  </si>
  <si>
    <t>Powertrain</t>
  </si>
  <si>
    <t>kWh/100 mi</t>
  </si>
  <si>
    <t>Ave MPG for HEV and PHEV</t>
  </si>
  <si>
    <t>Type of Charger</t>
  </si>
  <si>
    <t xml:space="preserve">  Established Before 2023</t>
  </si>
  <si>
    <t>Truck Stops</t>
  </si>
  <si>
    <t>Truck Stop Electrification</t>
  </si>
  <si>
    <t>How many bays are at the truck stop?</t>
  </si>
  <si>
    <t>Do you know the average hours each bay is used per year?</t>
  </si>
  <si>
    <t>Ave. hours per bay used per year</t>
  </si>
  <si>
    <t>Address</t>
  </si>
  <si>
    <t>Average hours per bay used per year</t>
  </si>
  <si>
    <t>Alt Fuel</t>
  </si>
  <si>
    <t xml:space="preserve">Public </t>
  </si>
  <si>
    <t># of Stations</t>
  </si>
  <si>
    <t>Electric Ports</t>
  </si>
  <si>
    <t>Name</t>
  </si>
  <si>
    <t>Light / Heavy Duty</t>
  </si>
  <si>
    <t>Market</t>
  </si>
  <si>
    <t>Act / Est</t>
  </si>
  <si>
    <t>Fuel</t>
  </si>
  <si>
    <t>Amount of Fuel</t>
  </si>
  <si>
    <t>% Alt Fuel was used</t>
  </si>
  <si>
    <t>Miles Traveled / Year</t>
  </si>
  <si>
    <t>Ave mpg</t>
  </si>
  <si>
    <t># of Vehicles</t>
  </si>
  <si>
    <t>Would have been used</t>
  </si>
  <si>
    <t>Where does the fleet operate</t>
  </si>
  <si>
    <t>BioDiesel Blend</t>
  </si>
  <si>
    <t>Renewable CNG Source</t>
  </si>
  <si>
    <t>Renewable CNG Location</t>
  </si>
  <si>
    <t>Blender Pump?</t>
  </si>
  <si>
    <t>Clean City Partner</t>
  </si>
  <si>
    <t>Which Partner</t>
  </si>
  <si>
    <t>Notes</t>
  </si>
  <si>
    <t>Ave MPG of HEV and PHEV</t>
  </si>
  <si>
    <t>Fuel Eco of Replaced Vehicle</t>
  </si>
  <si>
    <t>Total Electric</t>
  </si>
  <si>
    <t>Ave fuel economy of the electric vehicle (kWh/100mi)</t>
  </si>
  <si>
    <t>Fuel economy of the vehicle replaced</t>
  </si>
  <si>
    <t>Tabs to Complete (in order)</t>
  </si>
  <si>
    <t>Route Optimization (Gasoline and Diesel Vehicles Only)</t>
  </si>
  <si>
    <t>Application</t>
  </si>
  <si>
    <t>Method</t>
  </si>
  <si>
    <t>Blend Level</t>
  </si>
  <si>
    <t>Source of Renewable</t>
  </si>
  <si>
    <t>Fueling Location</t>
  </si>
  <si>
    <t>Report Fuel</t>
  </si>
  <si>
    <t>Total Gallons</t>
  </si>
  <si>
    <t>Fuel Reduced by Vehicles</t>
  </si>
  <si>
    <t>Bk-hp/hr</t>
  </si>
  <si>
    <t>Fuel used instead</t>
  </si>
  <si>
    <t>Back to Main Tab</t>
  </si>
  <si>
    <t>VMT and Route Optimization</t>
  </si>
  <si>
    <t>End of On Road Fleet Tab</t>
  </si>
  <si>
    <t>End of Electric Vehicles Tab</t>
  </si>
  <si>
    <t>End of New Stations Tab</t>
  </si>
  <si>
    <t>End of Electric Chargers Tab</t>
  </si>
  <si>
    <t>End of Off Road Equipment Tab</t>
  </si>
  <si>
    <t>End of Idle Reduction Tab</t>
  </si>
  <si>
    <t xml:space="preserve">                                                                 End Of Fuel Sales Tab</t>
  </si>
  <si>
    <t>End of VMT Tab</t>
  </si>
  <si>
    <t>End of Route Optimization Tab</t>
  </si>
  <si>
    <t>End of Truck Stops Tab</t>
  </si>
  <si>
    <t>Vehicle Class</t>
  </si>
  <si>
    <t>Operate location</t>
  </si>
  <si>
    <t>Coalition Partner</t>
  </si>
  <si>
    <t>Project Name</t>
  </si>
  <si>
    <t>Actual / Estimate</t>
  </si>
  <si>
    <t>Fueld Save</t>
  </si>
  <si>
    <t>Fuel type Driven less</t>
  </si>
  <si>
    <t>Fuel Economy Driven Less</t>
  </si>
  <si>
    <t>VMT Redux/veh</t>
  </si>
  <si>
    <t>Fuel Type Driven Less</t>
  </si>
  <si>
    <t>Fuel Economy</t>
  </si>
  <si>
    <t>Number Vehicles Driven Less</t>
  </si>
  <si>
    <t>VMT Redux</t>
  </si>
  <si>
    <t>Add these to the grand spreadsheet</t>
  </si>
  <si>
    <t># of Bays</t>
  </si>
  <si>
    <t>Ave Hr/Bay / yr</t>
  </si>
  <si>
    <t>Operating Location</t>
  </si>
  <si>
    <t>Type</t>
  </si>
  <si>
    <t>Vehicle</t>
  </si>
  <si>
    <t># Vehicles</t>
  </si>
  <si>
    <t>Reduced by all</t>
  </si>
  <si>
    <t>Average minutes of idling reduced per day per vehicle</t>
  </si>
  <si>
    <t>Ave Gallon Saved</t>
  </si>
  <si>
    <t>Location</t>
  </si>
  <si>
    <t>OFF ROAD</t>
  </si>
  <si>
    <t>Ave Min of Idle reduced</t>
  </si>
  <si>
    <t>Ave # of Days Reduced</t>
  </si>
  <si>
    <t>Fuel type</t>
  </si>
  <si>
    <t>Vehicle type</t>
  </si>
  <si>
    <t>Number of vehicles</t>
  </si>
  <si>
    <t>Which city or town is the primary use?</t>
  </si>
  <si>
    <t>Which county is the primary use?</t>
  </si>
  <si>
    <t>What is the biodiesel blend level %?</t>
  </si>
  <si>
    <t>Was a blender pump Used?</t>
  </si>
  <si>
    <t>Source of renewable fuel</t>
  </si>
  <si>
    <t>Renewable fuel fueling location</t>
  </si>
  <si>
    <t>Is the fueling infrastructure for public or private use?</t>
  </si>
  <si>
    <t>Type of electric charger</t>
  </si>
  <si>
    <t>Total number of DC fast charger ports</t>
  </si>
  <si>
    <t>Total number of Level 1 &amp;/or Level 2 charger ports</t>
  </si>
  <si>
    <t xml:space="preserve">  New chargers as of 2023</t>
  </si>
  <si>
    <t>How many EVSE ports are at this location?</t>
  </si>
  <si>
    <t>Number of vehicles charged?</t>
  </si>
  <si>
    <t>Number of vehicles charged in 2023?</t>
  </si>
  <si>
    <t>How many EVSE chargers are at this location?</t>
  </si>
  <si>
    <t>Light duty / Heavy duty</t>
  </si>
  <si>
    <t>Are the chargers for fleet or employees, customers, and/or public?</t>
  </si>
  <si>
    <t>Do you know how much electricity was used for charging?</t>
  </si>
  <si>
    <t>Total electricity used by all vehicles</t>
  </si>
  <si>
    <t>What is the source of the renewable natural gas?</t>
  </si>
  <si>
    <t>Equipment type</t>
  </si>
  <si>
    <t>Number of equipment</t>
  </si>
  <si>
    <t>What is the Brake Horsepower Hours used by all the equipment?</t>
  </si>
  <si>
    <t>Idle reduction policy</t>
  </si>
  <si>
    <t>Driver training</t>
  </si>
  <si>
    <t>Automatic engine shutoff</t>
  </si>
  <si>
    <t>Onboard batteries</t>
  </si>
  <si>
    <t>Direct fire heater</t>
  </si>
  <si>
    <t>Direct heat with thermal storage cooling</t>
  </si>
  <si>
    <t>Glow plugs</t>
  </si>
  <si>
    <t>Thermal storage</t>
  </si>
  <si>
    <t>Customer (Asked so we do not "double count" their usage)</t>
  </si>
  <si>
    <t>Number of vans used</t>
  </si>
  <si>
    <t>Organization Questions</t>
  </si>
  <si>
    <r>
      <t>Thank you</t>
    </r>
    <r>
      <rPr>
        <sz val="12"/>
        <color theme="1"/>
        <rFont val="Times New Roman"/>
        <family val="1"/>
      </rPr>
      <t xml:space="preserve"> for filling out the Annual Survey for the Houston-Galveston Clean Cities Coalition!  </t>
    </r>
  </si>
  <si>
    <r>
      <t xml:space="preserve">This form </t>
    </r>
    <r>
      <rPr>
        <sz val="12"/>
        <color rgb="FF000000"/>
        <rFont val="Times New Roman"/>
        <family val="1"/>
      </rPr>
      <t>is constructed to ease your data entry by:</t>
    </r>
  </si>
  <si>
    <r>
      <t>·</t>
    </r>
    <r>
      <rPr>
        <sz val="7"/>
        <color rgb="FF000000"/>
        <rFont val="Times New Roman"/>
        <family val="1"/>
      </rPr>
      <t xml:space="preserve">         </t>
    </r>
    <r>
      <rPr>
        <sz val="12"/>
        <color rgb="FF000000"/>
        <rFont val="Times New Roman"/>
        <family val="1"/>
      </rPr>
      <t>Prefilling data</t>
    </r>
  </si>
  <si>
    <r>
      <t>·</t>
    </r>
    <r>
      <rPr>
        <sz val="7"/>
        <color rgb="FF000000"/>
        <rFont val="Times New Roman"/>
        <family val="1"/>
      </rPr>
      <t xml:space="preserve">         </t>
    </r>
    <r>
      <rPr>
        <sz val="12"/>
        <color rgb="FF000000"/>
        <rFont val="Times New Roman"/>
        <family val="1"/>
      </rPr>
      <t>Providing “Drop Down” answers (Green cells)</t>
    </r>
  </si>
  <si>
    <r>
      <t>·</t>
    </r>
    <r>
      <rPr>
        <sz val="7"/>
        <color rgb="FF000000"/>
        <rFont val="Times New Roman"/>
        <family val="1"/>
      </rPr>
      <t xml:space="preserve">         </t>
    </r>
    <r>
      <rPr>
        <sz val="12"/>
        <color rgb="FF000000"/>
        <rFont val="Times New Roman"/>
        <family val="1"/>
      </rPr>
      <t>Identifying relevant information (Grey cells)</t>
    </r>
  </si>
  <si>
    <r>
      <t>1.</t>
    </r>
    <r>
      <rPr>
        <sz val="7"/>
        <color rgb="FF000000"/>
        <rFont val="Times New Roman"/>
        <family val="1"/>
      </rPr>
      <t xml:space="preserve">      </t>
    </r>
    <r>
      <rPr>
        <sz val="12"/>
        <color rgb="FF000000"/>
        <rFont val="Times New Roman"/>
        <family val="1"/>
      </rPr>
      <t xml:space="preserve">Complete the Organization Information and Organization Questions on the “Main” tab.  </t>
    </r>
  </si>
  <si>
    <r>
      <t>2.</t>
    </r>
    <r>
      <rPr>
        <sz val="7"/>
        <color rgb="FF000000"/>
        <rFont val="Times New Roman"/>
        <family val="1"/>
      </rPr>
      <t xml:space="preserve">      </t>
    </r>
    <r>
      <rPr>
        <sz val="12"/>
        <color rgb="FF000000"/>
        <rFont val="Times New Roman"/>
        <family val="1"/>
      </rPr>
      <t>The form has 5 distinct cell color patterns:</t>
    </r>
  </si>
  <si>
    <r>
      <t>a.</t>
    </r>
    <r>
      <rPr>
        <sz val="7"/>
        <color rgb="FF000000"/>
        <rFont val="Times New Roman"/>
        <family val="1"/>
      </rPr>
      <t xml:space="preserve">       </t>
    </r>
    <r>
      <rPr>
        <sz val="12"/>
        <color rgb="FF000000"/>
        <rFont val="Times New Roman"/>
        <family val="1"/>
      </rPr>
      <t xml:space="preserve">Green cells have Drop Down answers.  You </t>
    </r>
    <r>
      <rPr>
        <u/>
        <sz val="12"/>
        <color rgb="FF000000"/>
        <rFont val="Times New Roman"/>
        <family val="1"/>
      </rPr>
      <t>must</t>
    </r>
    <r>
      <rPr>
        <sz val="12"/>
        <color rgb="FF000000"/>
        <rFont val="Times New Roman"/>
        <family val="1"/>
      </rPr>
      <t xml:space="preserve"> use one of these answers.</t>
    </r>
  </si>
  <si>
    <r>
      <t>b.</t>
    </r>
    <r>
      <rPr>
        <sz val="7"/>
        <color rgb="FF000000"/>
        <rFont val="Times New Roman"/>
        <family val="1"/>
      </rPr>
      <t xml:space="preserve">      </t>
    </r>
    <r>
      <rPr>
        <sz val="12"/>
        <color rgb="FF000000"/>
        <rFont val="Times New Roman"/>
        <family val="1"/>
      </rPr>
      <t>Grey cells allow you to provide individualized data (number of vehicles, amount of fuel saved, average hours of use, etc.).</t>
    </r>
  </si>
  <si>
    <r>
      <t>c.</t>
    </r>
    <r>
      <rPr>
        <sz val="7"/>
        <color rgb="FF000000"/>
        <rFont val="Times New Roman"/>
        <family val="1"/>
      </rPr>
      <t xml:space="preserve">       </t>
    </r>
    <r>
      <rPr>
        <sz val="12"/>
        <color rgb="FF000000"/>
        <rFont val="Times New Roman"/>
        <family val="1"/>
      </rPr>
      <t>White or Blank cells are cells may be skipped as the information does not apply to the particular action being recorded.</t>
    </r>
  </si>
  <si>
    <r>
      <t>e.</t>
    </r>
    <r>
      <rPr>
        <sz val="7"/>
        <color rgb="FF000000"/>
        <rFont val="Times New Roman"/>
        <family val="1"/>
      </rPr>
      <t xml:space="preserve">       </t>
    </r>
    <r>
      <rPr>
        <sz val="12"/>
        <color rgb="FF000000"/>
        <rFont val="Times New Roman"/>
        <family val="1"/>
      </rPr>
      <t>Red cells with Red lettering identifies where a table on a tab ends.</t>
    </r>
  </si>
  <si>
    <r>
      <t>3.</t>
    </r>
    <r>
      <rPr>
        <sz val="7"/>
        <color rgb="FF000000"/>
        <rFont val="Times New Roman"/>
        <family val="1"/>
      </rPr>
      <t xml:space="preserve">      </t>
    </r>
    <r>
      <rPr>
        <sz val="12"/>
        <color rgb="FF000000"/>
        <rFont val="Times New Roman"/>
        <family val="1"/>
      </rPr>
      <t>Entering data from cells going from left to right, then drop down to the next row.  As the form prefills, some rows will be blank, causing blanks in the list.  This is ok.  Drop down to the next row that is identified as needing data.</t>
    </r>
  </si>
  <si>
    <t>Lastly, please feel free to send this template to other colleagues in the Houston-Galveston-Brazoria region.</t>
  </si>
  <si>
    <t>Thank you again for your help with this vitally important project,</t>
  </si>
  <si>
    <t>The Houston-Galveston Clean Cities Coalition</t>
  </si>
  <si>
    <r>
      <rPr>
        <b/>
        <sz val="12"/>
        <color rgb="FF000000"/>
        <rFont val="Times New Roman"/>
        <family val="1"/>
      </rPr>
      <t>i.</t>
    </r>
    <r>
      <rPr>
        <b/>
        <sz val="7"/>
        <color rgb="FF000000"/>
        <rFont val="Times New Roman"/>
        <family val="1"/>
      </rPr>
      <t xml:space="preserve">      </t>
    </r>
    <r>
      <rPr>
        <b/>
        <u/>
        <sz val="12"/>
        <color rgb="FF000000"/>
        <rFont val="Times New Roman"/>
        <family val="1"/>
      </rPr>
      <t xml:space="preserve">Please complete the tabs in order from 1 to 9. </t>
    </r>
  </si>
  <si>
    <r>
      <rPr>
        <sz val="12"/>
        <color rgb="FF000000"/>
        <rFont val="Times New Roman"/>
        <family val="1"/>
      </rPr>
      <t>i.</t>
    </r>
    <r>
      <rPr>
        <sz val="7"/>
        <color rgb="FF000000"/>
        <rFont val="Times New Roman"/>
        <family val="1"/>
      </rPr>
      <t xml:space="preserve">      </t>
    </r>
    <r>
      <rPr>
        <sz val="12"/>
        <color rgb="FF000000"/>
        <rFont val="Times New Roman"/>
        <family val="1"/>
      </rPr>
      <t>Try to complete the grey cells; however, if the information is too technical, Coalition Staff will try to use standard data if left blank.</t>
    </r>
  </si>
  <si>
    <r>
      <t>d.</t>
    </r>
    <r>
      <rPr>
        <sz val="7"/>
        <color rgb="FF000000"/>
        <rFont val="Times New Roman"/>
        <family val="1"/>
      </rPr>
      <t xml:space="preserve">      </t>
    </r>
    <r>
      <rPr>
        <sz val="12"/>
        <color rgb="FF000000"/>
        <rFont val="Times New Roman"/>
        <family val="1"/>
      </rPr>
      <t>Yellow cells with Brown lettering have embedded links to help with navigation.</t>
    </r>
  </si>
  <si>
    <t>i.      Other cells will highlight either green or grey depending on previous answers.</t>
  </si>
  <si>
    <t>ii.      The "Drop Down" menu may require you to scroll to find your answer.</t>
  </si>
  <si>
    <t xml:space="preserve">  Renewable Natural Gas</t>
  </si>
  <si>
    <t>Participating in this survey helps us understand the region's current and future needs while tracking efforts to improve air quality and promote advanced vehicle technologies. The Department of Energy (DOE) will review the data, calculate the emissions reduced by each action, and report the total emissions reduction and fuel savings for our region.</t>
  </si>
  <si>
    <t>Additionally, your data may help to guide future funding opportunities, such as grants, and supports efforts to secure additional financial incentives that benefit fleets in our region.</t>
  </si>
  <si>
    <t>You DO NOT need to enter data in fields that ARE NOT HIGHIGHTED</t>
  </si>
  <si>
    <t>The Coalition plans to use the information collected in this form to prefill next year’s form, making next year’s survey feel more like a simple update.</t>
  </si>
  <si>
    <t>Instructions</t>
  </si>
  <si>
    <r>
      <t>a.</t>
    </r>
    <r>
      <rPr>
        <sz val="7"/>
        <color rgb="FF000000"/>
        <rFont val="Times New Roman"/>
        <family val="1"/>
      </rPr>
      <t xml:space="preserve">       </t>
    </r>
    <r>
      <rPr>
        <sz val="12"/>
        <color rgb="FF000000"/>
        <rFont val="Times New Roman"/>
        <family val="1"/>
      </rPr>
      <t>As you answer the Organization Questions, cells in the Tabs to Complete section will highlight automatically.</t>
    </r>
  </si>
  <si>
    <t>b.   Click on the highlighted cell in the Tabs to be Completed section to go directly to the corresponding tab.</t>
  </si>
  <si>
    <r>
      <rPr>
        <b/>
        <sz val="16"/>
        <color theme="10"/>
        <rFont val="Calibri"/>
        <family val="2"/>
        <scheme val="minor"/>
      </rPr>
      <t>Please have your survey submitted by March 6, 2026.</t>
    </r>
    <r>
      <rPr>
        <u/>
        <sz val="11"/>
        <color theme="10"/>
        <rFont val="Calibri"/>
        <family val="2"/>
        <scheme val="minor"/>
      </rPr>
      <t xml:space="preserve">  You may e-mail the survey to cleancities@h-gac.com.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</si>
</sst>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lt;=9999999]###\-####;\(###\)\ ###\-####"/>
    <numFmt numFmtId="165" formatCode="_(* #,##0_);_(* \(#,##0\);_(* &quot;-&quot;??_);_(@_)"/>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b/>
      <sz val="8"/>
      <color rgb="FF333333"/>
      <name val="Segoe UI"/>
      <family val="2"/>
    </font>
    <font>
      <sz val="8"/>
      <color rgb="FF333333"/>
      <name val="Segoe UI"/>
      <family val="2"/>
    </font>
    <font>
      <sz val="11"/>
      <color rgb="FF9C0006"/>
      <name val="Calibri"/>
      <family val="2"/>
      <scheme val="minor"/>
    </font>
    <font>
      <b/>
      <sz val="11"/>
      <color theme="0"/>
      <name val="Calibri"/>
      <family val="2"/>
      <scheme val="minor"/>
    </font>
    <font>
      <sz val="12"/>
      <color theme="1"/>
      <name val="Calibri"/>
      <family val="2"/>
      <scheme val="minor"/>
    </font>
    <font>
      <b/>
      <sz val="20"/>
      <color rgb="FF9C0006"/>
      <name val="Calibri"/>
      <family val="2"/>
      <scheme val="minor"/>
    </font>
    <font>
      <sz val="20"/>
      <color theme="1"/>
      <name val="Calibri"/>
      <family val="2"/>
      <scheme val="minor"/>
    </font>
    <font>
      <b/>
      <sz val="18"/>
      <color theme="1"/>
      <name val="Calibri"/>
      <family val="2"/>
      <scheme val="minor"/>
    </font>
    <font>
      <sz val="12"/>
      <color theme="1"/>
      <name val="Times New Roman"/>
      <family val="1"/>
    </font>
    <font>
      <b/>
      <u/>
      <sz val="16"/>
      <color theme="1"/>
      <name val="Times New Roman"/>
      <family val="1"/>
    </font>
    <font>
      <sz val="12"/>
      <color rgb="FF000000"/>
      <name val="Times New Roman"/>
      <family val="1"/>
    </font>
    <font>
      <b/>
      <u/>
      <sz val="16"/>
      <color rgb="FF000000"/>
      <name val="Times New Roman"/>
      <family val="1"/>
    </font>
    <font>
      <sz val="12"/>
      <color rgb="FF000000"/>
      <name val="Symbol"/>
      <family val="1"/>
      <charset val="2"/>
    </font>
    <font>
      <sz val="7"/>
      <color rgb="FF000000"/>
      <name val="Times New Roman"/>
      <family val="1"/>
    </font>
    <font>
      <b/>
      <sz val="12"/>
      <color rgb="FF000000"/>
      <name val="Times New Roman"/>
      <family val="1"/>
    </font>
    <font>
      <b/>
      <sz val="7"/>
      <color rgb="FF000000"/>
      <name val="Times New Roman"/>
      <family val="1"/>
    </font>
    <font>
      <b/>
      <u/>
      <sz val="12"/>
      <color rgb="FF000000"/>
      <name val="Times New Roman"/>
      <family val="1"/>
    </font>
    <font>
      <u/>
      <sz val="12"/>
      <color rgb="FF000000"/>
      <name val="Times New Roman"/>
      <family val="1"/>
    </font>
    <font>
      <b/>
      <u/>
      <sz val="11"/>
      <color theme="10"/>
      <name val="Calibri"/>
      <family val="2"/>
      <scheme val="minor"/>
    </font>
    <font>
      <b/>
      <sz val="16"/>
      <color theme="10"/>
      <name val="Calibri"/>
      <family val="2"/>
      <scheme val="minor"/>
    </font>
    <font>
      <b/>
      <sz val="20"/>
      <color rgb="FF9C5700"/>
      <name val="Calibri"/>
      <family val="2"/>
      <scheme val="minor"/>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FDD9"/>
        <bgColor indexed="64"/>
      </patternFill>
    </fill>
    <fill>
      <patternFill patternType="solid">
        <fgColor rgb="FFFFFF00"/>
        <bgColor indexed="64"/>
      </patternFill>
    </fill>
    <fill>
      <patternFill patternType="solid">
        <fgColor rgb="FFFFC7CE"/>
      </patternFill>
    </fill>
    <fill>
      <patternFill patternType="solid">
        <fgColor rgb="FFA5A5A5"/>
      </patternFill>
    </fill>
    <fill>
      <patternFill patternType="solid">
        <fgColor rgb="FFC6EFCE"/>
        <bgColor indexed="64"/>
      </patternFill>
    </fill>
    <fill>
      <patternFill patternType="solid">
        <fgColor rgb="FFFF0000"/>
        <bgColor indexed="64"/>
      </patternFill>
    </fill>
  </fills>
  <borders count="8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medium">
        <color indexed="64"/>
      </top>
      <bottom style="thin">
        <color rgb="FF7F7F7F"/>
      </bottom>
      <diagonal/>
    </border>
    <border>
      <left style="thin">
        <color rgb="FF7F7F7F"/>
      </left>
      <right/>
      <top style="thin">
        <color rgb="FF7F7F7F"/>
      </top>
      <bottom style="medium">
        <color indexed="64"/>
      </bottom>
      <diagonal/>
    </border>
    <border>
      <left/>
      <right style="thin">
        <color rgb="FF7F7F7F"/>
      </right>
      <top style="medium">
        <color indexed="64"/>
      </top>
      <bottom style="thin">
        <color rgb="FF7F7F7F"/>
      </bottom>
      <diagonal/>
    </border>
    <border>
      <left/>
      <right style="thin">
        <color rgb="FF7F7F7F"/>
      </right>
      <top style="thin">
        <color rgb="FF7F7F7F"/>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7F7F7F"/>
      </left>
      <right/>
      <top/>
      <bottom style="thin">
        <color rgb="FF7F7F7F"/>
      </bottom>
      <diagonal/>
    </border>
    <border>
      <left/>
      <right style="thin">
        <color rgb="FF7F7F7F"/>
      </right>
      <top/>
      <bottom style="thin">
        <color rgb="FF7F7F7F"/>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7" fillId="0" borderId="0" applyNumberFormat="0" applyFill="0" applyBorder="0" applyAlignment="0" applyProtection="0"/>
    <xf numFmtId="0" fontId="13" fillId="11" borderId="0" applyNumberFormat="0" applyBorder="0" applyAlignment="0" applyProtection="0"/>
    <xf numFmtId="0" fontId="14" fillId="12" borderId="71" applyNumberFormat="0" applyAlignment="0" applyProtection="0"/>
  </cellStyleXfs>
  <cellXfs count="338">
    <xf numFmtId="0" fontId="0" fillId="0" borderId="0" xfId="0"/>
    <xf numFmtId="0" fontId="4" fillId="4" borderId="1" xfId="5"/>
    <xf numFmtId="0" fontId="3" fillId="3" borderId="0" xfId="4"/>
    <xf numFmtId="0" fontId="0" fillId="0" borderId="2" xfId="0" applyBorder="1"/>
    <xf numFmtId="0" fontId="8" fillId="0" borderId="0" xfId="0" applyFont="1"/>
    <xf numFmtId="14" fontId="0" fillId="0" borderId="0" xfId="0" applyNumberFormat="1"/>
    <xf numFmtId="0" fontId="2" fillId="2" borderId="2" xfId="3" applyBorder="1"/>
    <xf numFmtId="0" fontId="0" fillId="0" borderId="0" xfId="0" applyAlignment="1">
      <alignment wrapText="1"/>
    </xf>
    <xf numFmtId="0" fontId="0" fillId="0" borderId="3" xfId="0" applyBorder="1"/>
    <xf numFmtId="0" fontId="2" fillId="2" borderId="4" xfId="3" applyBorder="1"/>
    <xf numFmtId="165" fontId="0" fillId="5" borderId="5" xfId="1" applyNumberFormat="1" applyFont="1" applyFill="1" applyBorder="1"/>
    <xf numFmtId="0" fontId="0" fillId="0" borderId="6" xfId="0" applyBorder="1"/>
    <xf numFmtId="165" fontId="0" fillId="5" borderId="7" xfId="1" applyNumberFormat="1" applyFont="1" applyFill="1" applyBorder="1"/>
    <xf numFmtId="0" fontId="0" fillId="0" borderId="8" xfId="0" applyBorder="1"/>
    <xf numFmtId="0" fontId="2" fillId="2" borderId="9" xfId="3" applyBorder="1"/>
    <xf numFmtId="165" fontId="0" fillId="5" borderId="10" xfId="1" applyNumberFormat="1" applyFont="1" applyFill="1" applyBorder="1"/>
    <xf numFmtId="0" fontId="5" fillId="0" borderId="12" xfId="0" applyFont="1" applyBorder="1" applyAlignment="1">
      <alignment wrapText="1"/>
    </xf>
    <xf numFmtId="0" fontId="5" fillId="0" borderId="13" xfId="0" applyFont="1" applyBorder="1" applyAlignment="1">
      <alignment wrapText="1"/>
    </xf>
    <xf numFmtId="0" fontId="2" fillId="2" borderId="14" xfId="3" applyBorder="1"/>
    <xf numFmtId="165" fontId="0" fillId="0" borderId="15" xfId="1" applyNumberFormat="1" applyFont="1" applyBorder="1"/>
    <xf numFmtId="0" fontId="0" fillId="0" borderId="15" xfId="0" applyBorder="1"/>
    <xf numFmtId="0" fontId="0" fillId="0" borderId="16" xfId="0" applyBorder="1"/>
    <xf numFmtId="0" fontId="2" fillId="2" borderId="6" xfId="3" applyBorder="1"/>
    <xf numFmtId="165" fontId="0" fillId="0" borderId="2" xfId="1" applyNumberFormat="1" applyFont="1" applyBorder="1"/>
    <xf numFmtId="0" fontId="0" fillId="0" borderId="7" xfId="0" applyBorder="1"/>
    <xf numFmtId="0" fontId="2" fillId="2" borderId="8" xfId="3" applyBorder="1"/>
    <xf numFmtId="165" fontId="0" fillId="0" borderId="9" xfId="1" applyNumberFormat="1" applyFont="1" applyBorder="1"/>
    <xf numFmtId="0" fontId="0" fillId="0" borderId="9" xfId="0" applyBorder="1"/>
    <xf numFmtId="0" fontId="0" fillId="0" borderId="10" xfId="0" applyBorder="1"/>
    <xf numFmtId="0" fontId="2" fillId="2" borderId="18" xfId="3" applyBorder="1"/>
    <xf numFmtId="165" fontId="0" fillId="5" borderId="19" xfId="1" applyNumberFormat="1" applyFont="1" applyFill="1" applyBorder="1"/>
    <xf numFmtId="0" fontId="2" fillId="2" borderId="3" xfId="3" applyBorder="1"/>
    <xf numFmtId="165" fontId="0" fillId="0" borderId="4" xfId="1" applyNumberFormat="1" applyFont="1" applyBorder="1"/>
    <xf numFmtId="0" fontId="0" fillId="0" borderId="4" xfId="0" applyBorder="1"/>
    <xf numFmtId="0" fontId="0" fillId="0" borderId="5" xfId="0" applyBorder="1"/>
    <xf numFmtId="0" fontId="0" fillId="0" borderId="23" xfId="0" applyBorder="1"/>
    <xf numFmtId="0" fontId="0" fillId="0" borderId="24" xfId="0" applyBorder="1"/>
    <xf numFmtId="0" fontId="0" fillId="0" borderId="25" xfId="0" applyBorder="1"/>
    <xf numFmtId="0" fontId="5" fillId="0" borderId="26" xfId="0" applyFont="1" applyBorder="1" applyAlignment="1">
      <alignment wrapText="1"/>
    </xf>
    <xf numFmtId="0" fontId="2" fillId="2" borderId="15" xfId="3" applyBorder="1"/>
    <xf numFmtId="165" fontId="0" fillId="5" borderId="16" xfId="1" applyNumberFormat="1" applyFont="1" applyFill="1" applyBorder="1"/>
    <xf numFmtId="0" fontId="0" fillId="0" borderId="30" xfId="0" applyBorder="1"/>
    <xf numFmtId="165" fontId="0" fillId="5" borderId="31" xfId="1" applyNumberFormat="1" applyFont="1" applyFill="1" applyBorder="1"/>
    <xf numFmtId="165" fontId="2" fillId="2" borderId="31" xfId="3" applyNumberFormat="1" applyBorder="1"/>
    <xf numFmtId="165" fontId="0" fillId="5" borderId="22" xfId="1" applyNumberFormat="1" applyFont="1" applyFill="1" applyBorder="1"/>
    <xf numFmtId="165" fontId="2" fillId="2" borderId="38" xfId="3" applyNumberFormat="1" applyBorder="1"/>
    <xf numFmtId="0" fontId="2" fillId="2" borderId="16" xfId="3" applyBorder="1"/>
    <xf numFmtId="165" fontId="2" fillId="2" borderId="39" xfId="3" applyNumberFormat="1" applyBorder="1"/>
    <xf numFmtId="165" fontId="2" fillId="2" borderId="32" xfId="3" applyNumberFormat="1" applyBorder="1"/>
    <xf numFmtId="0" fontId="2" fillId="2" borderId="21" xfId="3" applyBorder="1"/>
    <xf numFmtId="0" fontId="2" fillId="2" borderId="22" xfId="3" applyBorder="1"/>
    <xf numFmtId="0" fontId="2" fillId="2" borderId="31" xfId="3" applyBorder="1"/>
    <xf numFmtId="0" fontId="2" fillId="2" borderId="32" xfId="3" applyBorder="1"/>
    <xf numFmtId="0" fontId="0" fillId="0" borderId="19" xfId="0" applyBorder="1"/>
    <xf numFmtId="0" fontId="0" fillId="0" borderId="42" xfId="0" applyBorder="1"/>
    <xf numFmtId="9" fontId="0" fillId="0" borderId="43" xfId="2" applyFont="1" applyBorder="1"/>
    <xf numFmtId="9" fontId="0" fillId="0" borderId="44" xfId="2" applyFont="1" applyBorder="1"/>
    <xf numFmtId="0" fontId="8" fillId="0" borderId="40" xfId="0" applyFont="1" applyBorder="1" applyAlignment="1">
      <alignment horizontal="center" vertical="center" wrapText="1"/>
    </xf>
    <xf numFmtId="0" fontId="10" fillId="0" borderId="11" xfId="0" applyFont="1" applyFill="1" applyBorder="1" applyAlignment="1">
      <alignment horizontal="center" wrapText="1"/>
    </xf>
    <xf numFmtId="0" fontId="5" fillId="0" borderId="33" xfId="0" applyFont="1" applyFill="1" applyBorder="1" applyAlignment="1">
      <alignment horizontal="center" wrapText="1"/>
    </xf>
    <xf numFmtId="0" fontId="5" fillId="0" borderId="34" xfId="0" applyFont="1" applyFill="1" applyBorder="1" applyAlignment="1">
      <alignment horizontal="center" wrapText="1"/>
    </xf>
    <xf numFmtId="0" fontId="5" fillId="0" borderId="35" xfId="0" applyFont="1" applyFill="1" applyBorder="1" applyAlignment="1">
      <alignment horizontal="center" wrapText="1"/>
    </xf>
    <xf numFmtId="0" fontId="2" fillId="2" borderId="23" xfId="3" applyBorder="1"/>
    <xf numFmtId="0" fontId="0" fillId="0" borderId="50" xfId="0" applyBorder="1"/>
    <xf numFmtId="0" fontId="0" fillId="0" borderId="51" xfId="0" applyBorder="1"/>
    <xf numFmtId="0" fontId="0" fillId="0" borderId="52" xfId="0" applyBorder="1"/>
    <xf numFmtId="0" fontId="0" fillId="7" borderId="0" xfId="0" applyFill="1"/>
    <xf numFmtId="0" fontId="2" fillId="2" borderId="43" xfId="3" applyBorder="1"/>
    <xf numFmtId="0" fontId="2" fillId="2" borderId="44" xfId="3" applyBorder="1"/>
    <xf numFmtId="0" fontId="0" fillId="5" borderId="5" xfId="0" applyFill="1" applyBorder="1"/>
    <xf numFmtId="0" fontId="0" fillId="5" borderId="7" xfId="0" applyFill="1" applyBorder="1"/>
    <xf numFmtId="0" fontId="0" fillId="5" borderId="10" xfId="0" applyFill="1" applyBorder="1"/>
    <xf numFmtId="165" fontId="2" fillId="2" borderId="14" xfId="3" applyNumberFormat="1" applyBorder="1"/>
    <xf numFmtId="165" fontId="2" fillId="2" borderId="6" xfId="3" applyNumberFormat="1" applyBorder="1"/>
    <xf numFmtId="0" fontId="2" fillId="2" borderId="7" xfId="3" applyBorder="1"/>
    <xf numFmtId="165" fontId="2" fillId="2" borderId="8" xfId="3" applyNumberFormat="1" applyBorder="1"/>
    <xf numFmtId="0" fontId="2" fillId="2" borderId="10" xfId="3" applyBorder="1"/>
    <xf numFmtId="9" fontId="0" fillId="0" borderId="18" xfId="2" applyFont="1" applyBorder="1"/>
    <xf numFmtId="0" fontId="0" fillId="0" borderId="38" xfId="0" applyBorder="1"/>
    <xf numFmtId="165" fontId="0" fillId="5" borderId="42" xfId="1" applyNumberFormat="1" applyFont="1" applyFill="1" applyBorder="1"/>
    <xf numFmtId="165" fontId="2" fillId="2" borderId="19" xfId="3" applyNumberFormat="1" applyBorder="1"/>
    <xf numFmtId="165" fontId="2" fillId="2" borderId="42" xfId="3" applyNumberFormat="1" applyBorder="1"/>
    <xf numFmtId="0" fontId="0" fillId="0" borderId="14" xfId="0" applyBorder="1"/>
    <xf numFmtId="0" fontId="5" fillId="8" borderId="0" xfId="0" applyFont="1" applyFill="1" applyAlignment="1">
      <alignment wrapText="1"/>
    </xf>
    <xf numFmtId="0" fontId="0" fillId="6" borderId="0" xfId="0" applyFill="1"/>
    <xf numFmtId="165" fontId="0" fillId="0" borderId="7" xfId="1" applyNumberFormat="1" applyFont="1" applyBorder="1"/>
    <xf numFmtId="165" fontId="0" fillId="0" borderId="10" xfId="1" applyNumberFormat="1" applyFont="1" applyBorder="1"/>
    <xf numFmtId="0" fontId="2" fillId="2" borderId="24" xfId="3" applyBorder="1"/>
    <xf numFmtId="0" fontId="2" fillId="2" borderId="25" xfId="3" applyBorder="1"/>
    <xf numFmtId="165" fontId="0" fillId="0" borderId="5" xfId="1" applyNumberFormat="1" applyFont="1" applyBorder="1"/>
    <xf numFmtId="0" fontId="10" fillId="0" borderId="20" xfId="0" applyFont="1" applyBorder="1" applyAlignment="1">
      <alignment horizontal="center"/>
    </xf>
    <xf numFmtId="0" fontId="10" fillId="0" borderId="21" xfId="0" applyFont="1" applyBorder="1" applyAlignment="1">
      <alignment horizontal="center"/>
    </xf>
    <xf numFmtId="0" fontId="10" fillId="0" borderId="32" xfId="0" applyFont="1" applyBorder="1" applyAlignment="1">
      <alignment horizontal="center"/>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33" xfId="0" applyFont="1" applyBorder="1" applyAlignment="1">
      <alignment horizontal="center" wrapText="1"/>
    </xf>
    <xf numFmtId="0" fontId="10" fillId="0" borderId="34" xfId="0" applyFont="1" applyBorder="1" applyAlignment="1">
      <alignment horizontal="center" wrapText="1"/>
    </xf>
    <xf numFmtId="0" fontId="10" fillId="0" borderId="35" xfId="0" applyFont="1" applyBorder="1" applyAlignment="1">
      <alignment horizontal="center" wrapText="1"/>
    </xf>
    <xf numFmtId="0" fontId="10" fillId="0" borderId="57" xfId="0" applyFont="1" applyBorder="1" applyAlignment="1">
      <alignment horizontal="center"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33" xfId="0" applyFont="1" applyFill="1" applyBorder="1" applyAlignment="1">
      <alignment horizontal="center"/>
    </xf>
    <xf numFmtId="0" fontId="10" fillId="0" borderId="21" xfId="0" applyFont="1" applyFill="1" applyBorder="1" applyAlignment="1">
      <alignment horizontal="center"/>
    </xf>
    <xf numFmtId="0" fontId="10" fillId="0" borderId="32" xfId="0" applyFont="1" applyFill="1" applyBorder="1" applyAlignment="1">
      <alignment horizontal="center"/>
    </xf>
    <xf numFmtId="0" fontId="10" fillId="0" borderId="49" xfId="0" applyFont="1" applyFill="1" applyBorder="1" applyAlignment="1">
      <alignment horizontal="center" wrapText="1"/>
    </xf>
    <xf numFmtId="0" fontId="10" fillId="0" borderId="39" xfId="0" applyFont="1" applyFill="1" applyBorder="1" applyAlignment="1">
      <alignment horizontal="center" wrapText="1"/>
    </xf>
    <xf numFmtId="0" fontId="10" fillId="0" borderId="41" xfId="0" applyFont="1" applyFill="1" applyBorder="1" applyAlignment="1">
      <alignment horizontal="center" wrapText="1"/>
    </xf>
    <xf numFmtId="0" fontId="10" fillId="0" borderId="20" xfId="0" applyFont="1" applyFill="1" applyBorder="1" applyAlignment="1">
      <alignment horizontal="center" wrapText="1"/>
    </xf>
    <xf numFmtId="0" fontId="10" fillId="0" borderId="21" xfId="0" applyFont="1" applyFill="1" applyBorder="1" applyAlignment="1">
      <alignment horizontal="center" wrapText="1"/>
    </xf>
    <xf numFmtId="0" fontId="10" fillId="0" borderId="22" xfId="0" applyFont="1" applyFill="1" applyBorder="1" applyAlignment="1">
      <alignment horizontal="center" wrapText="1"/>
    </xf>
    <xf numFmtId="0" fontId="10" fillId="0" borderId="27" xfId="0" applyFont="1" applyFill="1" applyBorder="1" applyAlignment="1">
      <alignment horizontal="center" wrapText="1"/>
    </xf>
    <xf numFmtId="0" fontId="10" fillId="0" borderId="33" xfId="0" applyFont="1" applyBorder="1" applyAlignment="1">
      <alignment horizontal="center"/>
    </xf>
    <xf numFmtId="0" fontId="10" fillId="0" borderId="34"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wrapText="1"/>
    </xf>
    <xf numFmtId="165" fontId="2" fillId="2" borderId="31" xfId="3" applyNumberFormat="1" applyBorder="1" applyAlignment="1">
      <alignment wrapText="1"/>
    </xf>
    <xf numFmtId="0" fontId="2" fillId="2" borderId="3" xfId="3" applyBorder="1" applyAlignment="1">
      <alignment wrapText="1"/>
    </xf>
    <xf numFmtId="0" fontId="2" fillId="2" borderId="4" xfId="3" applyBorder="1" applyAlignment="1">
      <alignment wrapText="1"/>
    </xf>
    <xf numFmtId="165" fontId="2" fillId="2" borderId="38" xfId="3" applyNumberFormat="1" applyBorder="1" applyAlignment="1">
      <alignment wrapText="1"/>
    </xf>
    <xf numFmtId="9" fontId="0" fillId="0" borderId="2" xfId="2" applyFont="1" applyFill="1" applyBorder="1"/>
    <xf numFmtId="9" fontId="0" fillId="0" borderId="9" xfId="2" applyFont="1" applyFill="1" applyBorder="1"/>
    <xf numFmtId="9" fontId="0" fillId="0" borderId="15" xfId="2" applyFont="1" applyFill="1" applyBorder="1"/>
    <xf numFmtId="0" fontId="5" fillId="7" borderId="0" xfId="0" applyFont="1" applyFill="1" applyBorder="1" applyAlignment="1">
      <alignment wrapText="1"/>
    </xf>
    <xf numFmtId="0" fontId="10" fillId="0" borderId="53" xfId="0" applyFont="1" applyFill="1" applyBorder="1" applyAlignment="1">
      <alignment horizontal="center" wrapText="1"/>
    </xf>
    <xf numFmtId="0" fontId="10" fillId="0" borderId="54" xfId="0" applyFont="1" applyFill="1" applyBorder="1" applyAlignment="1">
      <alignment wrapText="1"/>
    </xf>
    <xf numFmtId="0" fontId="10" fillId="0" borderId="55" xfId="0" applyFont="1" applyFill="1" applyBorder="1" applyAlignment="1">
      <alignment wrapText="1"/>
    </xf>
    <xf numFmtId="0" fontId="8" fillId="0" borderId="58" xfId="0" applyFont="1" applyBorder="1" applyAlignment="1">
      <alignment horizontal="left" vertical="center" wrapText="1"/>
    </xf>
    <xf numFmtId="0" fontId="8" fillId="0" borderId="45" xfId="0" applyFont="1" applyBorder="1" applyAlignment="1">
      <alignment horizontal="left" vertical="center" wrapText="1"/>
    </xf>
    <xf numFmtId="0" fontId="10" fillId="0" borderId="35" xfId="0" applyFont="1" applyFill="1" applyBorder="1" applyAlignment="1">
      <alignment horizontal="center" wrapText="1"/>
    </xf>
    <xf numFmtId="165" fontId="2" fillId="2" borderId="0" xfId="3" applyNumberFormat="1" applyBorder="1"/>
    <xf numFmtId="0" fontId="0" fillId="0" borderId="31" xfId="0" applyBorder="1"/>
    <xf numFmtId="0" fontId="0" fillId="7" borderId="0" xfId="0" applyFill="1" applyAlignment="1">
      <alignment wrapText="1"/>
    </xf>
    <xf numFmtId="0" fontId="0" fillId="0" borderId="0" xfId="0" applyBorder="1"/>
    <xf numFmtId="0" fontId="10" fillId="0" borderId="49" xfId="0" applyFont="1" applyBorder="1" applyAlignment="1">
      <alignment horizontal="center" wrapText="1"/>
    </xf>
    <xf numFmtId="0" fontId="0" fillId="0" borderId="29" xfId="0" applyBorder="1"/>
    <xf numFmtId="0" fontId="0" fillId="0" borderId="56" xfId="0" applyBorder="1"/>
    <xf numFmtId="0" fontId="12" fillId="9" borderId="0" xfId="0" applyFont="1" applyFill="1" applyAlignment="1">
      <alignment vertical="center" wrapText="1"/>
    </xf>
    <xf numFmtId="0" fontId="0" fillId="7" borderId="0" xfId="0" applyFill="1" applyBorder="1"/>
    <xf numFmtId="0" fontId="0" fillId="7" borderId="54" xfId="0" applyFill="1" applyBorder="1" applyAlignment="1">
      <alignment wrapText="1"/>
    </xf>
    <xf numFmtId="0" fontId="10" fillId="7" borderId="0" xfId="0" applyFont="1" applyFill="1" applyBorder="1" applyAlignment="1">
      <alignment horizontal="center" wrapText="1"/>
    </xf>
    <xf numFmtId="0" fontId="2" fillId="2" borderId="50" xfId="3" applyBorder="1" applyAlignment="1"/>
    <xf numFmtId="0" fontId="2" fillId="2" borderId="51" xfId="3" applyBorder="1" applyAlignment="1"/>
    <xf numFmtId="0" fontId="2" fillId="2" borderId="52" xfId="3" applyBorder="1" applyAlignment="1"/>
    <xf numFmtId="0" fontId="10" fillId="7" borderId="12" xfId="0" applyFont="1" applyFill="1" applyBorder="1" applyAlignment="1">
      <alignment horizontal="center" wrapText="1"/>
    </xf>
    <xf numFmtId="0" fontId="4" fillId="4" borderId="1" xfId="5"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0" fillId="0" borderId="0" xfId="0" applyFill="1"/>
    <xf numFmtId="0" fontId="3" fillId="0" borderId="0" xfId="4" applyFill="1" applyBorder="1"/>
    <xf numFmtId="0" fontId="0" fillId="0" borderId="0" xfId="0" applyFill="1" applyBorder="1"/>
    <xf numFmtId="0" fontId="4" fillId="4" borderId="59" xfId="5" applyBorder="1"/>
    <xf numFmtId="0" fontId="4" fillId="4" borderId="60" xfId="5" applyBorder="1"/>
    <xf numFmtId="0" fontId="4" fillId="4" borderId="61" xfId="5" applyBorder="1"/>
    <xf numFmtId="0" fontId="4" fillId="4" borderId="62" xfId="5" applyBorder="1"/>
    <xf numFmtId="0" fontId="4" fillId="4" borderId="63" xfId="5" applyBorder="1"/>
    <xf numFmtId="0" fontId="4" fillId="4" borderId="64" xfId="5" applyBorder="1"/>
    <xf numFmtId="0" fontId="0" fillId="5" borderId="3" xfId="0" applyFill="1" applyBorder="1"/>
    <xf numFmtId="0" fontId="0" fillId="5" borderId="6" xfId="0" applyFill="1" applyBorder="1"/>
    <xf numFmtId="0" fontId="0" fillId="5" borderId="8" xfId="0" applyFill="1" applyBorder="1"/>
    <xf numFmtId="0" fontId="10" fillId="0" borderId="0" xfId="0" applyFont="1" applyAlignment="1">
      <alignment horizontal="center" vertical="center" wrapText="1"/>
    </xf>
    <xf numFmtId="0" fontId="10" fillId="7" borderId="0" xfId="0" applyFont="1" applyFill="1" applyAlignment="1">
      <alignment horizontal="center" vertical="center" wrapText="1"/>
    </xf>
    <xf numFmtId="0" fontId="2" fillId="2" borderId="50" xfId="3" applyBorder="1"/>
    <xf numFmtId="0" fontId="2" fillId="2" borderId="51" xfId="3" applyBorder="1"/>
    <xf numFmtId="0" fontId="2" fillId="2" borderId="52" xfId="3" applyBorder="1"/>
    <xf numFmtId="0" fontId="2" fillId="2" borderId="20" xfId="3" applyBorder="1"/>
    <xf numFmtId="0" fontId="0" fillId="0" borderId="65" xfId="0" applyBorder="1"/>
    <xf numFmtId="0" fontId="0" fillId="0" borderId="66" xfId="0" applyBorder="1"/>
    <xf numFmtId="0" fontId="0" fillId="0" borderId="67" xfId="0" applyBorder="1"/>
    <xf numFmtId="9" fontId="0" fillId="0" borderId="30" xfId="2" applyFont="1" applyBorder="1"/>
    <xf numFmtId="9" fontId="0" fillId="0" borderId="19" xfId="2" applyFont="1" applyBorder="1"/>
    <xf numFmtId="9" fontId="0" fillId="0" borderId="42" xfId="2" applyFont="1" applyBorder="1"/>
    <xf numFmtId="9" fontId="0" fillId="0" borderId="2" xfId="2" applyFont="1" applyBorder="1"/>
    <xf numFmtId="9" fontId="0" fillId="0" borderId="3" xfId="2" applyFont="1" applyBorder="1"/>
    <xf numFmtId="9" fontId="0" fillId="0" borderId="6" xfId="2" applyFont="1" applyBorder="1"/>
    <xf numFmtId="9" fontId="0" fillId="0" borderId="8" xfId="2" applyFont="1" applyBorder="1"/>
    <xf numFmtId="49" fontId="0" fillId="0" borderId="2" xfId="2" applyNumberFormat="1" applyFont="1" applyBorder="1"/>
    <xf numFmtId="9" fontId="0" fillId="0" borderId="4" xfId="2" applyFont="1" applyBorder="1"/>
    <xf numFmtId="49" fontId="0" fillId="0" borderId="4" xfId="2" applyNumberFormat="1" applyFont="1" applyBorder="1"/>
    <xf numFmtId="9" fontId="0" fillId="0" borderId="9" xfId="2" applyFont="1" applyBorder="1"/>
    <xf numFmtId="49" fontId="0" fillId="0" borderId="9" xfId="2" applyNumberFormat="1" applyFont="1" applyBorder="1"/>
    <xf numFmtId="0" fontId="0" fillId="0" borderId="11" xfId="0" applyBorder="1"/>
    <xf numFmtId="0" fontId="0" fillId="0" borderId="12" xfId="0" applyBorder="1"/>
    <xf numFmtId="0" fontId="0" fillId="0" borderId="13" xfId="0" applyBorder="1"/>
    <xf numFmtId="0" fontId="0" fillId="0" borderId="49" xfId="0" applyBorder="1"/>
    <xf numFmtId="14" fontId="0" fillId="0" borderId="11" xfId="0" applyNumberFormat="1" applyBorder="1"/>
    <xf numFmtId="165" fontId="6" fillId="0" borderId="3" xfId="1" applyNumberFormat="1" applyFont="1" applyBorder="1"/>
    <xf numFmtId="0" fontId="6" fillId="0" borderId="4" xfId="0" applyFont="1" applyBorder="1"/>
    <xf numFmtId="165" fontId="6" fillId="0" borderId="6" xfId="1" applyNumberFormat="1" applyFont="1" applyBorder="1"/>
    <xf numFmtId="0" fontId="6" fillId="0" borderId="2" xfId="0" applyFont="1" applyBorder="1"/>
    <xf numFmtId="165" fontId="6" fillId="0" borderId="8" xfId="1" applyNumberFormat="1" applyFont="1" applyBorder="1"/>
    <xf numFmtId="0" fontId="6" fillId="0" borderId="9" xfId="0" applyFont="1" applyBorder="1"/>
    <xf numFmtId="9" fontId="2" fillId="2" borderId="23" xfId="3" applyNumberFormat="1" applyBorder="1"/>
    <xf numFmtId="9" fontId="2" fillId="2" borderId="24" xfId="3" applyNumberFormat="1" applyBorder="1"/>
    <xf numFmtId="9" fontId="2" fillId="2" borderId="25" xfId="3" applyNumberFormat="1" applyBorder="1"/>
    <xf numFmtId="0" fontId="9" fillId="0" borderId="29" xfId="0" applyFont="1" applyBorder="1" applyAlignment="1"/>
    <xf numFmtId="0" fontId="10" fillId="10" borderId="40" xfId="0" applyFont="1" applyFill="1" applyBorder="1" applyAlignment="1">
      <alignment horizontal="center" wrapText="1"/>
    </xf>
    <xf numFmtId="0" fontId="0" fillId="0" borderId="68" xfId="0" applyBorder="1"/>
    <xf numFmtId="0" fontId="0" fillId="0" borderId="69" xfId="0" applyBorder="1"/>
    <xf numFmtId="0" fontId="0" fillId="0" borderId="70" xfId="0" applyBorder="1"/>
    <xf numFmtId="0" fontId="0" fillId="10" borderId="2" xfId="0" applyFill="1" applyBorder="1"/>
    <xf numFmtId="164" fontId="0" fillId="0" borderId="12" xfId="0" applyNumberFormat="1" applyBorder="1"/>
    <xf numFmtId="0" fontId="8" fillId="0" borderId="0" xfId="0" applyFont="1" applyBorder="1" applyAlignment="1">
      <alignment wrapText="1"/>
    </xf>
    <xf numFmtId="0" fontId="15" fillId="0" borderId="0" xfId="0" applyFont="1" applyAlignment="1">
      <alignment horizontal="center" vertical="center"/>
    </xf>
    <xf numFmtId="0" fontId="2" fillId="13" borderId="23" xfId="0" applyFont="1" applyFill="1" applyBorder="1"/>
    <xf numFmtId="165" fontId="2" fillId="2" borderId="3" xfId="3" applyNumberFormat="1" applyBorder="1"/>
    <xf numFmtId="165" fontId="2" fillId="2" borderId="20" xfId="3" applyNumberFormat="1" applyBorder="1"/>
    <xf numFmtId="0" fontId="4" fillId="4" borderId="66" xfId="5" applyBorder="1"/>
    <xf numFmtId="0" fontId="14" fillId="12" borderId="76" xfId="8" applyBorder="1"/>
    <xf numFmtId="0" fontId="4" fillId="4" borderId="77" xfId="5" applyBorder="1" applyAlignment="1">
      <alignment horizontal="center" vertical="center"/>
    </xf>
    <xf numFmtId="0" fontId="4" fillId="4" borderId="78" xfId="5" applyBorder="1" applyAlignment="1">
      <alignment horizontal="center" vertical="center"/>
    </xf>
    <xf numFmtId="0" fontId="4" fillId="4" borderId="79" xfId="5" applyBorder="1" applyAlignment="1">
      <alignment horizontal="center" vertical="center"/>
    </xf>
    <xf numFmtId="0" fontId="0" fillId="0" borderId="36" xfId="0" applyBorder="1"/>
    <xf numFmtId="14" fontId="0" fillId="0" borderId="12" xfId="0" applyNumberFormat="1" applyBorder="1"/>
    <xf numFmtId="0" fontId="0" fillId="0" borderId="43" xfId="0" applyBorder="1"/>
    <xf numFmtId="0" fontId="0" fillId="0" borderId="44" xfId="0" applyBorder="1"/>
    <xf numFmtId="0" fontId="5" fillId="0" borderId="0" xfId="0" applyFont="1"/>
    <xf numFmtId="0" fontId="7" fillId="0" borderId="5" xfId="6" applyBorder="1"/>
    <xf numFmtId="0" fontId="7" fillId="0" borderId="7" xfId="6" applyBorder="1"/>
    <xf numFmtId="0" fontId="7" fillId="0" borderId="10" xfId="6" applyBorder="1"/>
    <xf numFmtId="0" fontId="2" fillId="2" borderId="30" xfId="3" applyBorder="1"/>
    <xf numFmtId="0" fontId="2" fillId="2" borderId="19" xfId="3" applyBorder="1"/>
    <xf numFmtId="0" fontId="2" fillId="2" borderId="42" xfId="3" applyBorder="1"/>
    <xf numFmtId="0" fontId="18" fillId="0" borderId="0" xfId="0" applyFont="1"/>
    <xf numFmtId="0" fontId="5" fillId="0" borderId="53" xfId="0" applyFont="1" applyFill="1" applyBorder="1" applyAlignment="1">
      <alignment horizontal="center" wrapText="1"/>
    </xf>
    <xf numFmtId="0" fontId="5" fillId="0" borderId="54" xfId="0" applyFont="1" applyFill="1" applyBorder="1" applyAlignment="1">
      <alignment horizontal="center" wrapText="1"/>
    </xf>
    <xf numFmtId="43" fontId="0" fillId="0" borderId="4" xfId="1" applyNumberFormat="1" applyFont="1" applyBorder="1"/>
    <xf numFmtId="0" fontId="0" fillId="0" borderId="3" xfId="0" applyBorder="1" applyAlignment="1">
      <alignment wrapText="1"/>
    </xf>
    <xf numFmtId="0" fontId="0" fillId="0" borderId="6" xfId="0" applyBorder="1" applyAlignment="1">
      <alignment wrapText="1"/>
    </xf>
    <xf numFmtId="0" fontId="7" fillId="5" borderId="7" xfId="6" applyFill="1" applyBorder="1"/>
    <xf numFmtId="164" fontId="0" fillId="5" borderId="7" xfId="0" applyNumberFormat="1" applyFill="1" applyBorder="1" applyAlignment="1">
      <alignment horizontal="left"/>
    </xf>
    <xf numFmtId="0" fontId="2" fillId="2" borderId="7" xfId="3" applyBorder="1" applyAlignment="1">
      <alignment vertical="center"/>
    </xf>
    <xf numFmtId="0" fontId="2" fillId="2" borderId="5" xfId="3" applyBorder="1" applyAlignment="1">
      <alignment vertical="center"/>
    </xf>
    <xf numFmtId="0" fontId="0" fillId="0" borderId="8" xfId="0" applyBorder="1" applyAlignment="1">
      <alignment wrapText="1"/>
    </xf>
    <xf numFmtId="0" fontId="2" fillId="2" borderId="10" xfId="3" applyBorder="1" applyAlignment="1">
      <alignment vertical="center"/>
    </xf>
    <xf numFmtId="0" fontId="5" fillId="0" borderId="20" xfId="0" applyFont="1" applyBorder="1" applyAlignment="1">
      <alignment wrapText="1"/>
    </xf>
    <xf numFmtId="0" fontId="5" fillId="0" borderId="21" xfId="0" applyFont="1" applyBorder="1" applyAlignment="1">
      <alignment wrapText="1"/>
    </xf>
    <xf numFmtId="0" fontId="5" fillId="0" borderId="22" xfId="0" applyFont="1" applyBorder="1" applyAlignment="1">
      <alignment wrapText="1"/>
    </xf>
    <xf numFmtId="0" fontId="2" fillId="2" borderId="81" xfId="3" applyBorder="1"/>
    <xf numFmtId="0" fontId="0" fillId="5" borderId="16" xfId="0" applyFill="1" applyBorder="1"/>
    <xf numFmtId="0" fontId="4" fillId="4" borderId="73" xfId="5" applyBorder="1"/>
    <xf numFmtId="0" fontId="4" fillId="4" borderId="72" xfId="5" applyBorder="1"/>
    <xf numFmtId="0" fontId="10" fillId="0" borderId="37" xfId="0" applyFont="1" applyBorder="1" applyAlignment="1">
      <alignment horizontal="center" wrapText="1"/>
    </xf>
    <xf numFmtId="0" fontId="10" fillId="7" borderId="26" xfId="0" applyFont="1" applyFill="1" applyBorder="1" applyAlignment="1">
      <alignment horizontal="center" wrapText="1"/>
    </xf>
    <xf numFmtId="0" fontId="2" fillId="2" borderId="38" xfId="3" applyBorder="1"/>
    <xf numFmtId="0" fontId="0" fillId="5" borderId="14" xfId="0" applyFill="1" applyBorder="1"/>
    <xf numFmtId="0" fontId="10" fillId="0" borderId="8" xfId="0" applyFont="1" applyBorder="1" applyAlignment="1">
      <alignment horizontal="center" wrapText="1"/>
    </xf>
    <xf numFmtId="0" fontId="5" fillId="0" borderId="80" xfId="0" applyFont="1" applyFill="1" applyBorder="1" applyAlignment="1">
      <alignment horizontal="center" wrapText="1"/>
    </xf>
    <xf numFmtId="0" fontId="16" fillId="0" borderId="0" xfId="7" applyFont="1" applyFill="1" applyBorder="1" applyAlignment="1">
      <alignment vertical="center" textRotation="180"/>
    </xf>
    <xf numFmtId="0" fontId="20" fillId="0" borderId="57" xfId="0" applyFont="1" applyBorder="1" applyAlignment="1">
      <alignment vertical="center" wrapText="1"/>
    </xf>
    <xf numFmtId="0" fontId="21" fillId="0" borderId="74" xfId="0" applyFont="1" applyBorder="1" applyAlignment="1">
      <alignment horizontal="left" vertical="center" wrapText="1"/>
    </xf>
    <xf numFmtId="0" fontId="0" fillId="0" borderId="74" xfId="0" applyBorder="1" applyAlignment="1">
      <alignment wrapText="1"/>
    </xf>
    <xf numFmtId="0" fontId="21" fillId="0" borderId="74" xfId="0" applyFont="1" applyBorder="1" applyAlignment="1">
      <alignment vertical="center" wrapText="1"/>
    </xf>
    <xf numFmtId="0" fontId="22" fillId="0" borderId="74" xfId="0" applyFont="1" applyBorder="1" applyAlignment="1">
      <alignment vertical="center" wrapText="1"/>
    </xf>
    <xf numFmtId="0" fontId="23" fillId="0" borderId="74" xfId="0" applyFont="1" applyBorder="1" applyAlignment="1">
      <alignment horizontal="left" vertical="center" wrapText="1"/>
    </xf>
    <xf numFmtId="0" fontId="22" fillId="0" borderId="74" xfId="0" applyFont="1" applyBorder="1" applyAlignment="1">
      <alignment vertical="center"/>
    </xf>
    <xf numFmtId="0" fontId="21" fillId="0" borderId="74" xfId="0" applyFont="1" applyBorder="1" applyAlignment="1">
      <alignment horizontal="left" vertical="center" wrapText="1" indent="5"/>
    </xf>
    <xf numFmtId="0" fontId="21" fillId="0" borderId="74" xfId="0" applyFont="1" applyBorder="1" applyAlignment="1">
      <alignment horizontal="left" vertical="center" wrapText="1" indent="10"/>
    </xf>
    <xf numFmtId="0" fontId="26" fillId="0" borderId="74" xfId="0" applyFont="1" applyBorder="1" applyAlignment="1">
      <alignment horizontal="left" vertical="center" wrapText="1" indent="15"/>
    </xf>
    <xf numFmtId="0" fontId="24" fillId="0" borderId="74" xfId="0" applyFont="1" applyBorder="1" applyAlignment="1">
      <alignment horizontal="left" vertical="center" wrapText="1" indent="15"/>
    </xf>
    <xf numFmtId="0" fontId="7" fillId="0" borderId="74" xfId="6" applyBorder="1" applyAlignment="1">
      <alignment wrapText="1"/>
    </xf>
    <xf numFmtId="0" fontId="29" fillId="0" borderId="74" xfId="6" applyFont="1" applyBorder="1" applyAlignment="1">
      <alignment horizontal="center"/>
    </xf>
    <xf numFmtId="0" fontId="21" fillId="0" borderId="74" xfId="0" applyFont="1" applyBorder="1" applyAlignment="1">
      <alignment vertical="center"/>
    </xf>
    <xf numFmtId="0" fontId="21" fillId="0" borderId="75" xfId="0" applyFont="1" applyBorder="1" applyAlignment="1">
      <alignment vertical="center"/>
    </xf>
    <xf numFmtId="0" fontId="20" fillId="0" borderId="0" xfId="0" applyFont="1" applyAlignment="1">
      <alignment horizontal="center" vertical="center" wrapText="1"/>
    </xf>
    <xf numFmtId="0" fontId="21" fillId="0" borderId="74" xfId="0" applyFont="1" applyBorder="1" applyAlignment="1">
      <alignment horizontal="left" vertical="center" wrapText="1" indent="15"/>
    </xf>
    <xf numFmtId="0" fontId="25" fillId="0" borderId="74" xfId="0" applyFont="1" applyBorder="1" applyAlignment="1">
      <alignment vertical="center" wrapText="1"/>
    </xf>
    <xf numFmtId="0" fontId="0" fillId="0" borderId="0" xfId="0" applyAlignment="1">
      <alignment horizontal="center"/>
    </xf>
    <xf numFmtId="0" fontId="0" fillId="0" borderId="0" xfId="0" applyAlignment="1">
      <alignment horizontal="left" wrapText="1"/>
    </xf>
    <xf numFmtId="0" fontId="31" fillId="3" borderId="1" xfId="4" applyFont="1" applyBorder="1" applyAlignment="1">
      <alignment horizontal="center" vertical="center"/>
    </xf>
    <xf numFmtId="0" fontId="8" fillId="0" borderId="0" xfId="0" applyFont="1" applyAlignment="1">
      <alignment horizontal="center"/>
    </xf>
    <xf numFmtId="0" fontId="0" fillId="0" borderId="6" xfId="0" applyBorder="1" applyAlignment="1">
      <alignment horizontal="left" wrapText="1"/>
    </xf>
    <xf numFmtId="0" fontId="2" fillId="13" borderId="7" xfId="0" applyFont="1" applyFill="1" applyBorder="1" applyAlignment="1">
      <alignment horizontal="left"/>
    </xf>
    <xf numFmtId="0" fontId="10" fillId="14" borderId="82" xfId="0" applyFont="1" applyFill="1" applyBorder="1" applyAlignment="1">
      <alignment horizontal="left" wrapText="1"/>
    </xf>
    <xf numFmtId="0" fontId="10" fillId="14" borderId="83" xfId="0" applyFont="1" applyFill="1" applyBorder="1" applyAlignment="1">
      <alignment horizontal="left" wrapText="1"/>
    </xf>
    <xf numFmtId="0" fontId="10" fillId="14" borderId="39" xfId="0" applyFont="1" applyFill="1" applyBorder="1" applyAlignment="1">
      <alignment horizontal="left" wrapText="1"/>
    </xf>
    <xf numFmtId="0" fontId="10" fillId="14" borderId="41" xfId="0" applyFont="1" applyFill="1" applyBorder="1" applyAlignment="1">
      <alignment horizontal="left" wrapText="1"/>
    </xf>
    <xf numFmtId="0" fontId="16" fillId="11" borderId="57" xfId="7" applyFont="1" applyBorder="1" applyAlignment="1">
      <alignment horizontal="center" vertical="center" textRotation="180" wrapText="1"/>
    </xf>
    <xf numFmtId="0" fontId="16" fillId="11" borderId="74" xfId="7" applyFont="1" applyBorder="1" applyAlignment="1">
      <alignment horizontal="center" vertical="center" textRotation="180" wrapText="1"/>
    </xf>
    <xf numFmtId="0" fontId="16" fillId="11" borderId="75" xfId="7" applyFont="1" applyBorder="1" applyAlignment="1">
      <alignment horizontal="center" vertical="center" textRotation="180" wrapText="1"/>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45" xfId="0" applyFont="1" applyBorder="1" applyAlignment="1">
      <alignment horizontal="center"/>
    </xf>
    <xf numFmtId="0" fontId="9" fillId="0" borderId="46"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9" fillId="0" borderId="37" xfId="0" applyFont="1" applyBorder="1" applyAlignment="1">
      <alignment horizontal="center"/>
    </xf>
    <xf numFmtId="0" fontId="16" fillId="11" borderId="57" xfId="7" applyFont="1" applyBorder="1" applyAlignment="1">
      <alignment horizontal="center" vertical="center" textRotation="180"/>
    </xf>
    <xf numFmtId="0" fontId="16" fillId="11" borderId="74" xfId="7" applyFont="1" applyBorder="1" applyAlignment="1">
      <alignment horizontal="center" vertical="center" textRotation="180"/>
    </xf>
    <xf numFmtId="0" fontId="16" fillId="11" borderId="75" xfId="7" applyFont="1" applyBorder="1" applyAlignment="1">
      <alignment horizontal="center" vertical="center" textRotation="180"/>
    </xf>
    <xf numFmtId="0" fontId="9" fillId="0" borderId="49" xfId="0" applyFont="1" applyBorder="1" applyAlignment="1">
      <alignment horizontal="center"/>
    </xf>
    <xf numFmtId="0" fontId="8" fillId="0" borderId="0" xfId="0" applyFont="1" applyAlignment="1">
      <alignment horizontal="center" vertical="center"/>
    </xf>
    <xf numFmtId="0" fontId="8" fillId="0" borderId="17" xfId="0" applyFont="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8" fillId="0" borderId="0" xfId="0" applyFont="1" applyBorder="1" applyAlignment="1">
      <alignment horizontal="center"/>
    </xf>
    <xf numFmtId="0" fontId="8" fillId="0" borderId="17" xfId="0" applyFont="1" applyBorder="1" applyAlignment="1">
      <alignment horizontal="center"/>
    </xf>
    <xf numFmtId="0" fontId="16" fillId="11" borderId="0" xfId="7" applyFont="1" applyBorder="1" applyAlignment="1">
      <alignment horizontal="center" vertical="center" textRotation="180"/>
    </xf>
    <xf numFmtId="0" fontId="16" fillId="11" borderId="17" xfId="7" applyFont="1" applyBorder="1" applyAlignment="1">
      <alignment horizontal="center" vertical="center" textRotation="180"/>
    </xf>
    <xf numFmtId="0" fontId="8" fillId="0" borderId="0" xfId="0" applyFont="1" applyBorder="1" applyAlignment="1">
      <alignment horizontal="center" vertical="center"/>
    </xf>
    <xf numFmtId="0" fontId="8" fillId="0" borderId="0" xfId="0" applyFont="1" applyFill="1" applyAlignment="1">
      <alignment horizontal="left"/>
    </xf>
    <xf numFmtId="0" fontId="8" fillId="0" borderId="40" xfId="0" applyFont="1" applyBorder="1" applyAlignment="1">
      <alignment horizontal="center"/>
    </xf>
    <xf numFmtId="0" fontId="9" fillId="0" borderId="56" xfId="0" applyFont="1" applyBorder="1" applyAlignment="1">
      <alignment horizontal="center"/>
    </xf>
    <xf numFmtId="0" fontId="9" fillId="0" borderId="37" xfId="0" applyFont="1" applyFill="1" applyBorder="1" applyAlignment="1">
      <alignment horizontal="center"/>
    </xf>
    <xf numFmtId="0" fontId="9" fillId="0" borderId="28" xfId="0" applyFont="1" applyFill="1" applyBorder="1" applyAlignment="1">
      <alignment horizontal="center"/>
    </xf>
    <xf numFmtId="0" fontId="9" fillId="0" borderId="29" xfId="0" applyFont="1" applyFill="1" applyBorder="1" applyAlignment="1">
      <alignment horizontal="center"/>
    </xf>
    <xf numFmtId="0" fontId="16" fillId="11" borderId="40" xfId="7" applyFont="1" applyBorder="1" applyAlignment="1">
      <alignment horizontal="center" vertical="center" textRotation="180"/>
    </xf>
    <xf numFmtId="0" fontId="16" fillId="11" borderId="41" xfId="7" applyFont="1" applyBorder="1" applyAlignment="1">
      <alignment horizontal="center" vertical="center" textRotation="180"/>
    </xf>
    <xf numFmtId="0" fontId="16" fillId="11" borderId="57" xfId="7" applyFont="1" applyBorder="1" applyAlignment="1">
      <alignment horizontal="center" vertical="top" textRotation="180"/>
    </xf>
    <xf numFmtId="0" fontId="16" fillId="11" borderId="74" xfId="7" applyFont="1" applyBorder="1" applyAlignment="1">
      <alignment horizontal="center" vertical="top" textRotation="180"/>
    </xf>
    <xf numFmtId="0" fontId="16" fillId="11" borderId="75" xfId="7" applyFont="1" applyBorder="1" applyAlignment="1">
      <alignment horizontal="center" vertical="top" textRotation="180"/>
    </xf>
    <xf numFmtId="0" fontId="8" fillId="0" borderId="45" xfId="0" applyFont="1" applyBorder="1" applyAlignment="1">
      <alignment horizontal="center" vertical="center"/>
    </xf>
    <xf numFmtId="0" fontId="8" fillId="0" borderId="39" xfId="0" applyFont="1" applyBorder="1" applyAlignment="1">
      <alignment horizontal="center" vertical="center"/>
    </xf>
    <xf numFmtId="0" fontId="9" fillId="0" borderId="26" xfId="0" applyFont="1" applyBorder="1" applyAlignment="1">
      <alignment horizont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xf>
    <xf numFmtId="0" fontId="8" fillId="0" borderId="0" xfId="0" applyFont="1" applyAlignment="1">
      <alignment horizontal="center" wrapText="1"/>
    </xf>
    <xf numFmtId="0" fontId="8" fillId="0" borderId="17" xfId="0" applyFont="1" applyBorder="1" applyAlignment="1">
      <alignment horizontal="center" wrapText="1"/>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56" xfId="0" applyFont="1" applyBorder="1" applyAlignment="1">
      <alignment horizontal="center" vertical="center"/>
    </xf>
    <xf numFmtId="0" fontId="17" fillId="0" borderId="48" xfId="0" applyFont="1" applyBorder="1" applyAlignment="1">
      <alignment horizontal="center" vertical="center"/>
    </xf>
    <xf numFmtId="0" fontId="17" fillId="0" borderId="0" xfId="0" applyFont="1" applyBorder="1" applyAlignment="1">
      <alignment horizontal="center" vertical="center"/>
    </xf>
    <xf numFmtId="0" fontId="17" fillId="0" borderId="40" xfId="0" applyFont="1" applyBorder="1" applyAlignment="1">
      <alignment horizontal="center" vertical="center"/>
    </xf>
    <xf numFmtId="0" fontId="17" fillId="0" borderId="39" xfId="0" applyFont="1" applyBorder="1" applyAlignment="1">
      <alignment horizontal="center" vertical="center"/>
    </xf>
    <xf numFmtId="0" fontId="17" fillId="0" borderId="17" xfId="0" applyFont="1" applyBorder="1" applyAlignment="1">
      <alignment horizontal="center" vertical="center"/>
    </xf>
    <xf numFmtId="0" fontId="17" fillId="0" borderId="41" xfId="0" applyFont="1" applyBorder="1" applyAlignment="1">
      <alignment horizontal="center" vertical="center"/>
    </xf>
    <xf numFmtId="0" fontId="0" fillId="0" borderId="17" xfId="0" applyBorder="1" applyAlignment="1">
      <alignment horizontal="center"/>
    </xf>
    <xf numFmtId="0" fontId="0" fillId="0" borderId="3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0" xfId="0" applyBorder="1" applyAlignment="1">
      <alignment horizontal="center"/>
    </xf>
  </cellXfs>
  <cellStyles count="9">
    <cellStyle name="Bad" xfId="7" builtinId="27"/>
    <cellStyle name="Calculation" xfId="5" builtinId="22"/>
    <cellStyle name="Check Cell" xfId="8" builtinId="23"/>
    <cellStyle name="Comma" xfId="1" builtinId="3"/>
    <cellStyle name="Good" xfId="3" builtinId="26"/>
    <cellStyle name="Hyperlink" xfId="6" builtinId="8"/>
    <cellStyle name="Neutral" xfId="4" builtinId="28"/>
    <cellStyle name="Normal" xfId="0" builtinId="0"/>
    <cellStyle name="Percent" xfId="2" builtinId="5"/>
  </cellStyles>
  <dxfs count="170">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rgb="FFA3F1A5"/>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ont>
        <color theme="1"/>
      </font>
      <fill>
        <patternFill>
          <bgColor theme="0"/>
        </patternFill>
      </fill>
    </dxf>
    <dxf>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ont>
        <color rgb="FF006100"/>
      </font>
      <fill>
        <patternFill>
          <bgColor rgb="FFC6EFCE"/>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006100"/>
      </font>
      <fill>
        <patternFill>
          <bgColor rgb="FFC6EFCE"/>
        </patternFill>
      </fill>
    </dxf>
    <dxf>
      <font>
        <color rgb="FF006100"/>
      </font>
      <fill>
        <patternFill>
          <bgColor rgb="FFC6EFCE"/>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ont>
        <color rgb="FF006100"/>
      </font>
      <fill>
        <patternFill>
          <bgColor rgb="FFC6EFCE"/>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0"/>
      </font>
    </dxf>
    <dxf>
      <font>
        <color theme="1"/>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ont>
        <color theme="0"/>
      </font>
    </dxf>
    <dxf>
      <fill>
        <patternFill>
          <bgColor theme="0" tint="-0.14996795556505021"/>
        </patternFill>
      </fill>
    </dxf>
    <dxf>
      <fill>
        <patternFill>
          <bgColor theme="0"/>
        </patternFill>
      </fill>
    </dxf>
    <dxf>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3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ont>
        <color rgb="FF006100"/>
      </font>
      <fill>
        <patternFill>
          <bgColor rgb="FFC6EFCE"/>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006100"/>
      </font>
      <fill>
        <patternFill>
          <bgColor rgb="FFC6EFCE"/>
        </patternFill>
      </fill>
    </dxf>
    <dxf>
      <fill>
        <patternFill patternType="solid">
          <bgColor theme="0"/>
        </patternFill>
      </fill>
    </dxf>
  </dxfs>
  <tableStyles count="0" defaultTableStyle="TableStyleMedium2" defaultPivotStyle="PivotStyleLight16"/>
  <colors>
    <mruColors>
      <color rgb="FF006100"/>
      <color rgb="FFC6EFCE"/>
      <color rgb="FFF2A100"/>
      <color rgb="FFFFAB00"/>
      <color rgb="FFC6EF1A"/>
      <color rgb="FFC3EFCE"/>
      <color rgb="FFA1F3AF"/>
      <color rgb="FFA3F89C"/>
      <color rgb="FFAFF2A2"/>
      <color rgb="FFA4F0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eancities@h-gac.com?subject=Annual%20Surve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5D1F-2175-4B2B-AC23-21D3F7A6D581}">
  <dimension ref="B2:C40"/>
  <sheetViews>
    <sheetView tabSelected="1" workbookViewId="0">
      <selection activeCell="B2" sqref="B2"/>
    </sheetView>
  </sheetViews>
  <sheetFormatPr defaultRowHeight="14.4" x14ac:dyDescent="0.3"/>
  <cols>
    <col min="2" max="2" width="91.44140625" style="7" customWidth="1"/>
  </cols>
  <sheetData>
    <row r="2" spans="2:2" ht="21" thickBot="1" x14ac:dyDescent="0.35">
      <c r="B2" s="265" t="s">
        <v>360</v>
      </c>
    </row>
    <row r="3" spans="2:2" ht="10.5" customHeight="1" x14ac:dyDescent="0.3">
      <c r="B3" s="250"/>
    </row>
    <row r="4" spans="2:2" ht="62.4" x14ac:dyDescent="0.3">
      <c r="B4" s="251" t="s">
        <v>381</v>
      </c>
    </row>
    <row r="5" spans="2:2" ht="11.25" customHeight="1" x14ac:dyDescent="0.3">
      <c r="B5" s="252"/>
    </row>
    <row r="6" spans="2:2" ht="31.2" x14ac:dyDescent="0.3">
      <c r="B6" s="253" t="s">
        <v>382</v>
      </c>
    </row>
    <row r="7" spans="2:2" x14ac:dyDescent="0.3">
      <c r="B7" s="252"/>
    </row>
    <row r="8" spans="2:2" ht="20.399999999999999" x14ac:dyDescent="0.3">
      <c r="B8" s="254" t="s">
        <v>361</v>
      </c>
    </row>
    <row r="9" spans="2:2" ht="15.6" x14ac:dyDescent="0.3">
      <c r="B9" s="255" t="s">
        <v>362</v>
      </c>
    </row>
    <row r="10" spans="2:2" ht="15.6" x14ac:dyDescent="0.3">
      <c r="B10" s="255" t="s">
        <v>363</v>
      </c>
    </row>
    <row r="11" spans="2:2" ht="15.6" x14ac:dyDescent="0.3">
      <c r="B11" s="255" t="s">
        <v>364</v>
      </c>
    </row>
    <row r="12" spans="2:2" ht="15.6" x14ac:dyDescent="0.3">
      <c r="B12" s="267" t="s">
        <v>383</v>
      </c>
    </row>
    <row r="13" spans="2:2" ht="9.75" customHeight="1" x14ac:dyDescent="0.3">
      <c r="B13" s="255"/>
    </row>
    <row r="14" spans="2:2" ht="31.2" x14ac:dyDescent="0.3">
      <c r="B14" s="253" t="s">
        <v>384</v>
      </c>
    </row>
    <row r="15" spans="2:2" ht="8.25" customHeight="1" x14ac:dyDescent="0.3">
      <c r="B15" s="252"/>
    </row>
    <row r="16" spans="2:2" ht="20.399999999999999" x14ac:dyDescent="0.3">
      <c r="B16" s="256" t="s">
        <v>385</v>
      </c>
    </row>
    <row r="17" spans="2:2" ht="15.6" x14ac:dyDescent="0.3">
      <c r="B17" s="257" t="s">
        <v>365</v>
      </c>
    </row>
    <row r="18" spans="2:2" ht="31.2" x14ac:dyDescent="0.3">
      <c r="B18" s="258" t="s">
        <v>386</v>
      </c>
    </row>
    <row r="19" spans="2:2" ht="31.2" x14ac:dyDescent="0.3">
      <c r="B19" s="258" t="s">
        <v>387</v>
      </c>
    </row>
    <row r="20" spans="2:2" ht="15.6" x14ac:dyDescent="0.3">
      <c r="B20" s="259" t="s">
        <v>375</v>
      </c>
    </row>
    <row r="21" spans="2:2" ht="15.6" x14ac:dyDescent="0.3">
      <c r="B21" s="257" t="s">
        <v>366</v>
      </c>
    </row>
    <row r="22" spans="2:2" ht="15.6" x14ac:dyDescent="0.3">
      <c r="B22" s="258" t="s">
        <v>367</v>
      </c>
    </row>
    <row r="23" spans="2:2" ht="31.2" x14ac:dyDescent="0.3">
      <c r="B23" s="266" t="s">
        <v>378</v>
      </c>
    </row>
    <row r="24" spans="2:2" ht="15.6" x14ac:dyDescent="0.3">
      <c r="B24" s="266" t="s">
        <v>379</v>
      </c>
    </row>
    <row r="25" spans="2:2" ht="31.2" x14ac:dyDescent="0.3">
      <c r="B25" s="258" t="s">
        <v>368</v>
      </c>
    </row>
    <row r="26" spans="2:2" ht="31.2" x14ac:dyDescent="0.3">
      <c r="B26" s="260" t="s">
        <v>376</v>
      </c>
    </row>
    <row r="27" spans="2:2" ht="31.2" x14ac:dyDescent="0.3">
      <c r="B27" s="258" t="s">
        <v>369</v>
      </c>
    </row>
    <row r="28" spans="2:2" ht="15.6" x14ac:dyDescent="0.3">
      <c r="B28" s="258" t="s">
        <v>377</v>
      </c>
    </row>
    <row r="29" spans="2:2" ht="15.6" x14ac:dyDescent="0.3">
      <c r="B29" s="258" t="s">
        <v>370</v>
      </c>
    </row>
    <row r="30" spans="2:2" ht="46.8" x14ac:dyDescent="0.3">
      <c r="B30" s="257" t="s">
        <v>371</v>
      </c>
    </row>
    <row r="31" spans="2:2" x14ac:dyDescent="0.3">
      <c r="B31" s="252"/>
    </row>
    <row r="32" spans="2:2" ht="35.4" x14ac:dyDescent="0.3">
      <c r="B32" s="261" t="s">
        <v>388</v>
      </c>
    </row>
    <row r="33" spans="2:3" x14ac:dyDescent="0.3">
      <c r="B33" s="262"/>
    </row>
    <row r="34" spans="2:3" ht="15.6" x14ac:dyDescent="0.3">
      <c r="B34" s="263" t="s">
        <v>372</v>
      </c>
    </row>
    <row r="35" spans="2:3" x14ac:dyDescent="0.3">
      <c r="B35" s="252"/>
    </row>
    <row r="36" spans="2:3" ht="15.6" x14ac:dyDescent="0.3">
      <c r="B36" s="263" t="s">
        <v>373</v>
      </c>
    </row>
    <row r="37" spans="2:3" ht="15.6" x14ac:dyDescent="0.3">
      <c r="B37" s="263"/>
    </row>
    <row r="38" spans="2:3" ht="16.2" thickBot="1" x14ac:dyDescent="0.35">
      <c r="B38" s="264" t="s">
        <v>374</v>
      </c>
    </row>
    <row r="39" spans="2:3" ht="15" customHeight="1" x14ac:dyDescent="0.3">
      <c r="B39" s="270" t="s">
        <v>284</v>
      </c>
      <c r="C39" s="270"/>
    </row>
    <row r="40" spans="2:3" ht="15" customHeight="1" x14ac:dyDescent="0.3">
      <c r="B40" s="270"/>
      <c r="C40" s="270"/>
    </row>
  </sheetData>
  <mergeCells count="1">
    <mergeCell ref="B39:C40"/>
  </mergeCells>
  <hyperlinks>
    <hyperlink ref="B39:C40" location="Main!A1" display="Back to Main Tab" xr:uid="{2244DDCD-C4F1-4804-8410-A181D2424D98}"/>
    <hyperlink ref="B32" r:id="rId1" display="Please have your survey submitted by March 15, 2024.  You may e-mail the survey to cleancities@h-gac.com." xr:uid="{42DE7266-F409-414A-B799-F2DCFE186606}"/>
    <hyperlink ref="B40:B41" location="Main!A1" display="Back to Main Tab" xr:uid="{2688EF0D-A7B9-4055-BE5D-DA985D147ABE}"/>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E980-4E1E-4D9A-9B5F-C367174B758C}">
  <dimension ref="A1:S106"/>
  <sheetViews>
    <sheetView workbookViewId="0">
      <selection sqref="A1:A2"/>
    </sheetView>
  </sheetViews>
  <sheetFormatPr defaultRowHeight="14.4" x14ac:dyDescent="0.3"/>
  <cols>
    <col min="1" max="1" width="17.109375" bestFit="1" customWidth="1"/>
    <col min="2" max="2" width="20" bestFit="1" customWidth="1"/>
    <col min="3" max="3" width="31.33203125" customWidth="1"/>
    <col min="4" max="4" width="19.5546875" bestFit="1" customWidth="1"/>
    <col min="5" max="5" width="25" bestFit="1" customWidth="1"/>
    <col min="6" max="6" width="23.33203125" bestFit="1" customWidth="1"/>
    <col min="7" max="7" width="22.33203125" bestFit="1" customWidth="1"/>
    <col min="8" max="8" width="51.33203125" bestFit="1" customWidth="1"/>
    <col min="9" max="9" width="27.33203125" customWidth="1"/>
    <col min="10" max="10" width="21" bestFit="1" customWidth="1"/>
    <col min="11" max="11" width="25.88671875" customWidth="1"/>
    <col min="12" max="12" width="18" customWidth="1"/>
    <col min="13" max="13" width="25.6640625" customWidth="1"/>
    <col min="14" max="14" width="19.33203125" customWidth="1"/>
    <col min="15" max="15" width="22.88671875" customWidth="1"/>
    <col min="16" max="16" width="14.6640625" customWidth="1"/>
    <col min="17" max="17" width="18.44140625" bestFit="1" customWidth="1"/>
    <col min="18" max="18" width="17.33203125" bestFit="1" customWidth="1"/>
  </cols>
  <sheetData>
    <row r="1" spans="1:19" ht="26.4" customHeight="1" thickBot="1" x14ac:dyDescent="0.45">
      <c r="A1" s="316" t="s">
        <v>158</v>
      </c>
      <c r="B1" s="319" t="s">
        <v>161</v>
      </c>
      <c r="C1" s="320"/>
      <c r="D1" s="286" t="s">
        <v>141</v>
      </c>
      <c r="E1" s="286"/>
      <c r="F1" s="286"/>
      <c r="G1" s="284" t="s">
        <v>142</v>
      </c>
      <c r="H1" s="285"/>
      <c r="I1" s="290" t="s">
        <v>146</v>
      </c>
      <c r="J1" s="287"/>
      <c r="K1" s="290" t="s">
        <v>143</v>
      </c>
      <c r="L1" s="286"/>
      <c r="M1" s="286"/>
      <c r="N1" s="287"/>
      <c r="O1" s="318" t="s">
        <v>149</v>
      </c>
      <c r="P1" s="282"/>
      <c r="Q1" s="282"/>
      <c r="R1" s="283"/>
      <c r="S1" s="313" t="s">
        <v>292</v>
      </c>
    </row>
    <row r="2" spans="1:19" ht="47.4" thickBot="1" x14ac:dyDescent="0.35">
      <c r="A2" s="317"/>
      <c r="B2" s="103" t="s">
        <v>323</v>
      </c>
      <c r="C2" s="130" t="s">
        <v>357</v>
      </c>
      <c r="D2" s="112" t="s">
        <v>341</v>
      </c>
      <c r="E2" s="104" t="s">
        <v>324</v>
      </c>
      <c r="F2" s="105" t="s">
        <v>325</v>
      </c>
      <c r="G2" s="58" t="s">
        <v>144</v>
      </c>
      <c r="H2" s="106" t="s">
        <v>145</v>
      </c>
      <c r="I2" s="107" t="s">
        <v>326</v>
      </c>
      <c r="J2" s="108" t="s">
        <v>327</v>
      </c>
      <c r="K2" s="109" t="s">
        <v>159</v>
      </c>
      <c r="L2" s="110" t="s">
        <v>160</v>
      </c>
      <c r="M2" s="110" t="s">
        <v>138</v>
      </c>
      <c r="N2" s="111" t="s">
        <v>139</v>
      </c>
      <c r="O2" s="112" t="s">
        <v>140</v>
      </c>
      <c r="P2" s="110" t="s">
        <v>329</v>
      </c>
      <c r="Q2" s="110" t="s">
        <v>330</v>
      </c>
      <c r="R2" s="111" t="s">
        <v>331</v>
      </c>
      <c r="S2" s="314"/>
    </row>
    <row r="3" spans="1:19" x14ac:dyDescent="0.3">
      <c r="A3" s="78">
        <v>1</v>
      </c>
      <c r="B3" s="31"/>
      <c r="C3" s="69"/>
      <c r="D3" s="29"/>
      <c r="E3" s="39"/>
      <c r="F3" s="42"/>
      <c r="G3" s="72"/>
      <c r="H3" s="43"/>
      <c r="I3" s="82"/>
      <c r="J3" s="21"/>
      <c r="K3" s="18"/>
      <c r="L3" s="19"/>
      <c r="M3" s="19"/>
      <c r="N3" s="21"/>
      <c r="O3" s="77"/>
      <c r="P3" s="20"/>
      <c r="Q3" s="20"/>
      <c r="R3" s="21"/>
      <c r="S3" s="314"/>
    </row>
    <row r="4" spans="1:19" x14ac:dyDescent="0.3">
      <c r="A4" s="36">
        <f>1+A3</f>
        <v>2</v>
      </c>
      <c r="B4" s="22"/>
      <c r="C4" s="70"/>
      <c r="D4" s="67"/>
      <c r="E4" s="6"/>
      <c r="F4" s="30"/>
      <c r="G4" s="73"/>
      <c r="H4" s="80"/>
      <c r="I4" s="11"/>
      <c r="J4" s="24"/>
      <c r="K4" s="22"/>
      <c r="L4" s="23"/>
      <c r="M4" s="23"/>
      <c r="N4" s="24"/>
      <c r="O4" s="55"/>
      <c r="P4" s="3"/>
      <c r="Q4" s="3"/>
      <c r="R4" s="24"/>
      <c r="S4" s="314"/>
    </row>
    <row r="5" spans="1:19" x14ac:dyDescent="0.3">
      <c r="A5" s="36">
        <f t="shared" ref="A5:A68" si="0">1+A4</f>
        <v>3</v>
      </c>
      <c r="B5" s="22"/>
      <c r="C5" s="70"/>
      <c r="D5" s="67"/>
      <c r="E5" s="6"/>
      <c r="F5" s="30"/>
      <c r="G5" s="73"/>
      <c r="H5" s="80"/>
      <c r="I5" s="11"/>
      <c r="J5" s="24"/>
      <c r="K5" s="22"/>
      <c r="L5" s="23"/>
      <c r="M5" s="23"/>
      <c r="N5" s="24"/>
      <c r="O5" s="55"/>
      <c r="P5" s="3"/>
      <c r="Q5" s="3"/>
      <c r="R5" s="24"/>
      <c r="S5" s="314"/>
    </row>
    <row r="6" spans="1:19" x14ac:dyDescent="0.3">
      <c r="A6" s="36">
        <f t="shared" si="0"/>
        <v>4</v>
      </c>
      <c r="B6" s="22"/>
      <c r="C6" s="70"/>
      <c r="D6" s="67"/>
      <c r="E6" s="6"/>
      <c r="F6" s="30"/>
      <c r="G6" s="73"/>
      <c r="H6" s="80"/>
      <c r="I6" s="11"/>
      <c r="J6" s="24"/>
      <c r="K6" s="22"/>
      <c r="L6" s="23"/>
      <c r="M6" s="23"/>
      <c r="N6" s="24"/>
      <c r="O6" s="55"/>
      <c r="P6" s="3"/>
      <c r="Q6" s="3"/>
      <c r="R6" s="24"/>
      <c r="S6" s="314"/>
    </row>
    <row r="7" spans="1:19" x14ac:dyDescent="0.3">
      <c r="A7" s="36">
        <f t="shared" si="0"/>
        <v>5</v>
      </c>
      <c r="B7" s="22"/>
      <c r="C7" s="70"/>
      <c r="D7" s="67"/>
      <c r="E7" s="6"/>
      <c r="F7" s="30"/>
      <c r="G7" s="73"/>
      <c r="H7" s="80"/>
      <c r="I7" s="11"/>
      <c r="J7" s="24"/>
      <c r="K7" s="22"/>
      <c r="L7" s="23"/>
      <c r="M7" s="23"/>
      <c r="N7" s="24"/>
      <c r="O7" s="55"/>
      <c r="P7" s="3"/>
      <c r="Q7" s="3"/>
      <c r="R7" s="24"/>
      <c r="S7" s="314"/>
    </row>
    <row r="8" spans="1:19" x14ac:dyDescent="0.3">
      <c r="A8" s="36">
        <f t="shared" si="0"/>
        <v>6</v>
      </c>
      <c r="B8" s="22"/>
      <c r="C8" s="70"/>
      <c r="D8" s="67"/>
      <c r="E8" s="6"/>
      <c r="F8" s="30"/>
      <c r="G8" s="73"/>
      <c r="H8" s="80"/>
      <c r="I8" s="11"/>
      <c r="J8" s="24"/>
      <c r="K8" s="22"/>
      <c r="L8" s="23"/>
      <c r="M8" s="23"/>
      <c r="N8" s="24"/>
      <c r="O8" s="55"/>
      <c r="P8" s="3"/>
      <c r="Q8" s="3"/>
      <c r="R8" s="24"/>
      <c r="S8" s="314"/>
    </row>
    <row r="9" spans="1:19" x14ac:dyDescent="0.3">
      <c r="A9" s="36">
        <f t="shared" si="0"/>
        <v>7</v>
      </c>
      <c r="B9" s="22"/>
      <c r="C9" s="70"/>
      <c r="D9" s="67"/>
      <c r="E9" s="6"/>
      <c r="F9" s="30"/>
      <c r="G9" s="73"/>
      <c r="H9" s="80"/>
      <c r="I9" s="11"/>
      <c r="J9" s="24"/>
      <c r="K9" s="22"/>
      <c r="L9" s="23"/>
      <c r="M9" s="23"/>
      <c r="N9" s="24"/>
      <c r="O9" s="55"/>
      <c r="P9" s="3"/>
      <c r="Q9" s="3"/>
      <c r="R9" s="24"/>
      <c r="S9" s="314"/>
    </row>
    <row r="10" spans="1:19" x14ac:dyDescent="0.3">
      <c r="A10" s="36">
        <f t="shared" si="0"/>
        <v>8</v>
      </c>
      <c r="B10" s="22"/>
      <c r="C10" s="70"/>
      <c r="D10" s="67"/>
      <c r="E10" s="6"/>
      <c r="F10" s="30"/>
      <c r="G10" s="73"/>
      <c r="H10" s="80"/>
      <c r="I10" s="11"/>
      <c r="J10" s="24"/>
      <c r="K10" s="22"/>
      <c r="L10" s="23"/>
      <c r="M10" s="23"/>
      <c r="N10" s="24"/>
      <c r="O10" s="55"/>
      <c r="P10" s="3"/>
      <c r="Q10" s="3"/>
      <c r="R10" s="24"/>
      <c r="S10" s="314"/>
    </row>
    <row r="11" spans="1:19" x14ac:dyDescent="0.3">
      <c r="A11" s="36">
        <f t="shared" si="0"/>
        <v>9</v>
      </c>
      <c r="B11" s="22"/>
      <c r="C11" s="70"/>
      <c r="D11" s="67"/>
      <c r="E11" s="6"/>
      <c r="F11" s="30"/>
      <c r="G11" s="73"/>
      <c r="H11" s="80"/>
      <c r="I11" s="11"/>
      <c r="J11" s="24"/>
      <c r="K11" s="22"/>
      <c r="L11" s="23"/>
      <c r="M11" s="23"/>
      <c r="N11" s="24"/>
      <c r="O11" s="55"/>
      <c r="P11" s="3"/>
      <c r="Q11" s="3"/>
      <c r="R11" s="24"/>
      <c r="S11" s="314"/>
    </row>
    <row r="12" spans="1:19" x14ac:dyDescent="0.3">
      <c r="A12" s="36">
        <f t="shared" si="0"/>
        <v>10</v>
      </c>
      <c r="B12" s="22"/>
      <c r="C12" s="70"/>
      <c r="D12" s="67"/>
      <c r="E12" s="6"/>
      <c r="F12" s="30"/>
      <c r="G12" s="73"/>
      <c r="H12" s="80"/>
      <c r="I12" s="11"/>
      <c r="J12" s="24"/>
      <c r="K12" s="22"/>
      <c r="L12" s="23"/>
      <c r="M12" s="23"/>
      <c r="N12" s="24"/>
      <c r="O12" s="55"/>
      <c r="P12" s="3"/>
      <c r="Q12" s="3"/>
      <c r="R12" s="24"/>
      <c r="S12" s="314"/>
    </row>
    <row r="13" spans="1:19" x14ac:dyDescent="0.3">
      <c r="A13" s="36">
        <f t="shared" si="0"/>
        <v>11</v>
      </c>
      <c r="B13" s="22"/>
      <c r="C13" s="70"/>
      <c r="D13" s="67"/>
      <c r="E13" s="6"/>
      <c r="F13" s="30"/>
      <c r="G13" s="73"/>
      <c r="H13" s="80"/>
      <c r="I13" s="11"/>
      <c r="J13" s="24"/>
      <c r="K13" s="22"/>
      <c r="L13" s="23"/>
      <c r="M13" s="23"/>
      <c r="N13" s="24"/>
      <c r="O13" s="55"/>
      <c r="P13" s="3"/>
      <c r="Q13" s="3"/>
      <c r="R13" s="24"/>
      <c r="S13" s="314"/>
    </row>
    <row r="14" spans="1:19" x14ac:dyDescent="0.3">
      <c r="A14" s="36">
        <f t="shared" si="0"/>
        <v>12</v>
      </c>
      <c r="B14" s="22"/>
      <c r="C14" s="70"/>
      <c r="D14" s="67"/>
      <c r="E14" s="6"/>
      <c r="F14" s="30"/>
      <c r="G14" s="73"/>
      <c r="H14" s="80"/>
      <c r="I14" s="11"/>
      <c r="J14" s="24"/>
      <c r="K14" s="22"/>
      <c r="L14" s="23"/>
      <c r="M14" s="23"/>
      <c r="N14" s="24"/>
      <c r="O14" s="55"/>
      <c r="P14" s="3"/>
      <c r="Q14" s="3"/>
      <c r="R14" s="24"/>
      <c r="S14" s="314"/>
    </row>
    <row r="15" spans="1:19" x14ac:dyDescent="0.3">
      <c r="A15" s="36">
        <f t="shared" si="0"/>
        <v>13</v>
      </c>
      <c r="B15" s="22"/>
      <c r="C15" s="70"/>
      <c r="D15" s="67"/>
      <c r="E15" s="6"/>
      <c r="F15" s="30"/>
      <c r="G15" s="73"/>
      <c r="H15" s="80"/>
      <c r="I15" s="11"/>
      <c r="J15" s="24"/>
      <c r="K15" s="22"/>
      <c r="L15" s="23"/>
      <c r="M15" s="23"/>
      <c r="N15" s="24"/>
      <c r="O15" s="55"/>
      <c r="P15" s="3"/>
      <c r="Q15" s="3"/>
      <c r="R15" s="24"/>
      <c r="S15" s="314"/>
    </row>
    <row r="16" spans="1:19" x14ac:dyDescent="0.3">
      <c r="A16" s="36">
        <f t="shared" si="0"/>
        <v>14</v>
      </c>
      <c r="B16" s="22"/>
      <c r="C16" s="70"/>
      <c r="D16" s="67"/>
      <c r="E16" s="6"/>
      <c r="F16" s="30"/>
      <c r="G16" s="73"/>
      <c r="H16" s="80"/>
      <c r="I16" s="11"/>
      <c r="J16" s="24"/>
      <c r="K16" s="22"/>
      <c r="L16" s="23"/>
      <c r="M16" s="23"/>
      <c r="N16" s="24"/>
      <c r="O16" s="55"/>
      <c r="P16" s="3"/>
      <c r="Q16" s="3"/>
      <c r="R16" s="24"/>
      <c r="S16" s="314"/>
    </row>
    <row r="17" spans="1:19" x14ac:dyDescent="0.3">
      <c r="A17" s="36">
        <f t="shared" si="0"/>
        <v>15</v>
      </c>
      <c r="B17" s="22"/>
      <c r="C17" s="70"/>
      <c r="D17" s="67"/>
      <c r="E17" s="6"/>
      <c r="F17" s="30"/>
      <c r="G17" s="73"/>
      <c r="H17" s="80"/>
      <c r="I17" s="11"/>
      <c r="J17" s="24"/>
      <c r="K17" s="22"/>
      <c r="L17" s="23"/>
      <c r="M17" s="23"/>
      <c r="N17" s="24"/>
      <c r="O17" s="55"/>
      <c r="P17" s="3"/>
      <c r="Q17" s="3"/>
      <c r="R17" s="24"/>
      <c r="S17" s="314"/>
    </row>
    <row r="18" spans="1:19" x14ac:dyDescent="0.3">
      <c r="A18" s="36">
        <f t="shared" si="0"/>
        <v>16</v>
      </c>
      <c r="B18" s="22"/>
      <c r="C18" s="70"/>
      <c r="D18" s="67"/>
      <c r="E18" s="6"/>
      <c r="F18" s="30"/>
      <c r="G18" s="73"/>
      <c r="H18" s="80"/>
      <c r="I18" s="11"/>
      <c r="J18" s="24"/>
      <c r="K18" s="22"/>
      <c r="L18" s="23"/>
      <c r="M18" s="23"/>
      <c r="N18" s="24"/>
      <c r="O18" s="55"/>
      <c r="P18" s="3"/>
      <c r="Q18" s="3"/>
      <c r="R18" s="24"/>
      <c r="S18" s="314"/>
    </row>
    <row r="19" spans="1:19" x14ac:dyDescent="0.3">
      <c r="A19" s="36">
        <f t="shared" si="0"/>
        <v>17</v>
      </c>
      <c r="B19" s="22"/>
      <c r="C19" s="70"/>
      <c r="D19" s="67"/>
      <c r="E19" s="6"/>
      <c r="F19" s="30"/>
      <c r="G19" s="73"/>
      <c r="H19" s="80"/>
      <c r="I19" s="11"/>
      <c r="J19" s="24"/>
      <c r="K19" s="22"/>
      <c r="L19" s="23"/>
      <c r="M19" s="23"/>
      <c r="N19" s="24"/>
      <c r="O19" s="55"/>
      <c r="P19" s="3"/>
      <c r="Q19" s="3"/>
      <c r="R19" s="24"/>
      <c r="S19" s="314"/>
    </row>
    <row r="20" spans="1:19" x14ac:dyDescent="0.3">
      <c r="A20" s="36">
        <f t="shared" si="0"/>
        <v>18</v>
      </c>
      <c r="B20" s="22"/>
      <c r="C20" s="70"/>
      <c r="D20" s="67"/>
      <c r="E20" s="6"/>
      <c r="F20" s="30"/>
      <c r="G20" s="73"/>
      <c r="H20" s="80"/>
      <c r="I20" s="11"/>
      <c r="J20" s="24"/>
      <c r="K20" s="22"/>
      <c r="L20" s="23"/>
      <c r="M20" s="23"/>
      <c r="N20" s="24"/>
      <c r="O20" s="55"/>
      <c r="P20" s="3"/>
      <c r="Q20" s="3"/>
      <c r="R20" s="24"/>
      <c r="S20" s="314"/>
    </row>
    <row r="21" spans="1:19" x14ac:dyDescent="0.3">
      <c r="A21" s="36">
        <f t="shared" si="0"/>
        <v>19</v>
      </c>
      <c r="B21" s="22"/>
      <c r="C21" s="70"/>
      <c r="D21" s="67"/>
      <c r="E21" s="6"/>
      <c r="F21" s="30"/>
      <c r="G21" s="73"/>
      <c r="H21" s="80"/>
      <c r="I21" s="11"/>
      <c r="J21" s="24"/>
      <c r="K21" s="22"/>
      <c r="L21" s="23"/>
      <c r="M21" s="23"/>
      <c r="N21" s="24"/>
      <c r="O21" s="55"/>
      <c r="P21" s="3"/>
      <c r="Q21" s="3"/>
      <c r="R21" s="24"/>
      <c r="S21" s="314"/>
    </row>
    <row r="22" spans="1:19" x14ac:dyDescent="0.3">
      <c r="A22" s="36">
        <f t="shared" si="0"/>
        <v>20</v>
      </c>
      <c r="B22" s="22"/>
      <c r="C22" s="70"/>
      <c r="D22" s="67"/>
      <c r="E22" s="6"/>
      <c r="F22" s="30"/>
      <c r="G22" s="73"/>
      <c r="H22" s="80"/>
      <c r="I22" s="11"/>
      <c r="J22" s="24"/>
      <c r="K22" s="22"/>
      <c r="L22" s="23"/>
      <c r="M22" s="23"/>
      <c r="N22" s="24"/>
      <c r="O22" s="55"/>
      <c r="P22" s="3"/>
      <c r="Q22" s="3"/>
      <c r="R22" s="24"/>
      <c r="S22" s="314"/>
    </row>
    <row r="23" spans="1:19" x14ac:dyDescent="0.3">
      <c r="A23" s="36">
        <f t="shared" si="0"/>
        <v>21</v>
      </c>
      <c r="B23" s="22"/>
      <c r="C23" s="70"/>
      <c r="D23" s="67"/>
      <c r="E23" s="6"/>
      <c r="F23" s="30"/>
      <c r="G23" s="73"/>
      <c r="H23" s="80"/>
      <c r="I23" s="11"/>
      <c r="J23" s="24"/>
      <c r="K23" s="22"/>
      <c r="L23" s="23"/>
      <c r="M23" s="23"/>
      <c r="N23" s="24"/>
      <c r="O23" s="55"/>
      <c r="P23" s="3"/>
      <c r="Q23" s="3"/>
      <c r="R23" s="24"/>
      <c r="S23" s="314"/>
    </row>
    <row r="24" spans="1:19" x14ac:dyDescent="0.3">
      <c r="A24" s="36">
        <f t="shared" si="0"/>
        <v>22</v>
      </c>
      <c r="B24" s="22"/>
      <c r="C24" s="70"/>
      <c r="D24" s="67"/>
      <c r="E24" s="6"/>
      <c r="F24" s="30"/>
      <c r="G24" s="73"/>
      <c r="H24" s="80"/>
      <c r="I24" s="11"/>
      <c r="J24" s="24"/>
      <c r="K24" s="22"/>
      <c r="L24" s="23"/>
      <c r="M24" s="23"/>
      <c r="N24" s="24"/>
      <c r="O24" s="55"/>
      <c r="P24" s="3"/>
      <c r="Q24" s="3"/>
      <c r="R24" s="24"/>
      <c r="S24" s="314"/>
    </row>
    <row r="25" spans="1:19" x14ac:dyDescent="0.3">
      <c r="A25" s="36">
        <f t="shared" si="0"/>
        <v>23</v>
      </c>
      <c r="B25" s="22"/>
      <c r="C25" s="70"/>
      <c r="D25" s="67"/>
      <c r="E25" s="6"/>
      <c r="F25" s="30"/>
      <c r="G25" s="73"/>
      <c r="H25" s="80"/>
      <c r="I25" s="11"/>
      <c r="J25" s="24"/>
      <c r="K25" s="22"/>
      <c r="L25" s="23"/>
      <c r="M25" s="23"/>
      <c r="N25" s="24"/>
      <c r="O25" s="55"/>
      <c r="P25" s="3"/>
      <c r="Q25" s="3"/>
      <c r="R25" s="24"/>
      <c r="S25" s="314"/>
    </row>
    <row r="26" spans="1:19" x14ac:dyDescent="0.3">
      <c r="A26" s="36">
        <f t="shared" si="0"/>
        <v>24</v>
      </c>
      <c r="B26" s="22"/>
      <c r="C26" s="70"/>
      <c r="D26" s="67"/>
      <c r="E26" s="6"/>
      <c r="F26" s="30"/>
      <c r="G26" s="73"/>
      <c r="H26" s="80"/>
      <c r="I26" s="11"/>
      <c r="J26" s="24"/>
      <c r="K26" s="22"/>
      <c r="L26" s="23"/>
      <c r="M26" s="23"/>
      <c r="N26" s="24"/>
      <c r="O26" s="55"/>
      <c r="P26" s="3"/>
      <c r="Q26" s="3"/>
      <c r="R26" s="24"/>
      <c r="S26" s="314"/>
    </row>
    <row r="27" spans="1:19" x14ac:dyDescent="0.3">
      <c r="A27" s="36">
        <f t="shared" si="0"/>
        <v>25</v>
      </c>
      <c r="B27" s="22"/>
      <c r="C27" s="70"/>
      <c r="D27" s="67"/>
      <c r="E27" s="6"/>
      <c r="F27" s="30"/>
      <c r="G27" s="73"/>
      <c r="H27" s="80"/>
      <c r="I27" s="11"/>
      <c r="J27" s="24"/>
      <c r="K27" s="22"/>
      <c r="L27" s="23"/>
      <c r="M27" s="23"/>
      <c r="N27" s="24"/>
      <c r="O27" s="55"/>
      <c r="P27" s="3"/>
      <c r="Q27" s="3"/>
      <c r="R27" s="24"/>
      <c r="S27" s="314"/>
    </row>
    <row r="28" spans="1:19" x14ac:dyDescent="0.3">
      <c r="A28" s="36">
        <f t="shared" si="0"/>
        <v>26</v>
      </c>
      <c r="B28" s="22"/>
      <c r="C28" s="70"/>
      <c r="D28" s="67"/>
      <c r="E28" s="6"/>
      <c r="F28" s="30"/>
      <c r="G28" s="73"/>
      <c r="H28" s="80"/>
      <c r="I28" s="11"/>
      <c r="J28" s="24"/>
      <c r="K28" s="22"/>
      <c r="L28" s="23"/>
      <c r="M28" s="23"/>
      <c r="N28" s="24"/>
      <c r="O28" s="55"/>
      <c r="P28" s="3"/>
      <c r="Q28" s="3"/>
      <c r="R28" s="24"/>
      <c r="S28" s="314"/>
    </row>
    <row r="29" spans="1:19" x14ac:dyDescent="0.3">
      <c r="A29" s="36">
        <f t="shared" si="0"/>
        <v>27</v>
      </c>
      <c r="B29" s="22"/>
      <c r="C29" s="70"/>
      <c r="D29" s="67"/>
      <c r="E29" s="6"/>
      <c r="F29" s="30"/>
      <c r="G29" s="73"/>
      <c r="H29" s="80"/>
      <c r="I29" s="11"/>
      <c r="J29" s="24"/>
      <c r="K29" s="22"/>
      <c r="L29" s="23"/>
      <c r="M29" s="23"/>
      <c r="N29" s="24"/>
      <c r="O29" s="55"/>
      <c r="P29" s="3"/>
      <c r="Q29" s="3"/>
      <c r="R29" s="24"/>
      <c r="S29" s="314"/>
    </row>
    <row r="30" spans="1:19" x14ac:dyDescent="0.3">
      <c r="A30" s="36">
        <f t="shared" si="0"/>
        <v>28</v>
      </c>
      <c r="B30" s="22"/>
      <c r="C30" s="70"/>
      <c r="D30" s="67"/>
      <c r="E30" s="6"/>
      <c r="F30" s="30"/>
      <c r="G30" s="73"/>
      <c r="H30" s="80"/>
      <c r="I30" s="11"/>
      <c r="J30" s="24"/>
      <c r="K30" s="22"/>
      <c r="L30" s="23"/>
      <c r="M30" s="23"/>
      <c r="N30" s="24"/>
      <c r="O30" s="55"/>
      <c r="P30" s="3"/>
      <c r="Q30" s="3"/>
      <c r="R30" s="24"/>
      <c r="S30" s="314"/>
    </row>
    <row r="31" spans="1:19" x14ac:dyDescent="0.3">
      <c r="A31" s="36">
        <f t="shared" si="0"/>
        <v>29</v>
      </c>
      <c r="B31" s="22"/>
      <c r="C31" s="70"/>
      <c r="D31" s="67"/>
      <c r="E31" s="6"/>
      <c r="F31" s="30"/>
      <c r="G31" s="73"/>
      <c r="H31" s="80"/>
      <c r="I31" s="11"/>
      <c r="J31" s="24"/>
      <c r="K31" s="22"/>
      <c r="L31" s="23"/>
      <c r="M31" s="23"/>
      <c r="N31" s="24"/>
      <c r="O31" s="55"/>
      <c r="P31" s="3"/>
      <c r="Q31" s="3"/>
      <c r="R31" s="24"/>
      <c r="S31" s="314"/>
    </row>
    <row r="32" spans="1:19" x14ac:dyDescent="0.3">
      <c r="A32" s="36">
        <f t="shared" si="0"/>
        <v>30</v>
      </c>
      <c r="B32" s="22"/>
      <c r="C32" s="70"/>
      <c r="D32" s="67"/>
      <c r="E32" s="6"/>
      <c r="F32" s="30"/>
      <c r="G32" s="73"/>
      <c r="H32" s="80"/>
      <c r="I32" s="11"/>
      <c r="J32" s="24"/>
      <c r="K32" s="22"/>
      <c r="L32" s="23"/>
      <c r="M32" s="23"/>
      <c r="N32" s="24"/>
      <c r="O32" s="55"/>
      <c r="P32" s="3"/>
      <c r="Q32" s="3"/>
      <c r="R32" s="24"/>
      <c r="S32" s="314"/>
    </row>
    <row r="33" spans="1:19" x14ac:dyDescent="0.3">
      <c r="A33" s="36">
        <f t="shared" si="0"/>
        <v>31</v>
      </c>
      <c r="B33" s="22"/>
      <c r="C33" s="70"/>
      <c r="D33" s="67"/>
      <c r="E33" s="6"/>
      <c r="F33" s="30"/>
      <c r="G33" s="73"/>
      <c r="H33" s="80"/>
      <c r="I33" s="11"/>
      <c r="J33" s="24"/>
      <c r="K33" s="22"/>
      <c r="L33" s="23"/>
      <c r="M33" s="23"/>
      <c r="N33" s="24"/>
      <c r="O33" s="55"/>
      <c r="P33" s="3"/>
      <c r="Q33" s="3"/>
      <c r="R33" s="24"/>
      <c r="S33" s="314"/>
    </row>
    <row r="34" spans="1:19" x14ac:dyDescent="0.3">
      <c r="A34" s="36">
        <f t="shared" si="0"/>
        <v>32</v>
      </c>
      <c r="B34" s="22"/>
      <c r="C34" s="70"/>
      <c r="D34" s="67"/>
      <c r="E34" s="6"/>
      <c r="F34" s="30"/>
      <c r="G34" s="73"/>
      <c r="H34" s="80"/>
      <c r="I34" s="11"/>
      <c r="J34" s="24"/>
      <c r="K34" s="22"/>
      <c r="L34" s="23"/>
      <c r="M34" s="23"/>
      <c r="N34" s="24"/>
      <c r="O34" s="55"/>
      <c r="P34" s="3"/>
      <c r="Q34" s="3"/>
      <c r="R34" s="24"/>
      <c r="S34" s="314"/>
    </row>
    <row r="35" spans="1:19" x14ac:dyDescent="0.3">
      <c r="A35" s="36">
        <f t="shared" si="0"/>
        <v>33</v>
      </c>
      <c r="B35" s="22"/>
      <c r="C35" s="70"/>
      <c r="D35" s="67"/>
      <c r="E35" s="6"/>
      <c r="F35" s="30"/>
      <c r="G35" s="73"/>
      <c r="H35" s="80"/>
      <c r="I35" s="11"/>
      <c r="J35" s="24"/>
      <c r="K35" s="22"/>
      <c r="L35" s="23"/>
      <c r="M35" s="23"/>
      <c r="N35" s="24"/>
      <c r="O35" s="55"/>
      <c r="P35" s="3"/>
      <c r="Q35" s="3"/>
      <c r="R35" s="24"/>
      <c r="S35" s="314"/>
    </row>
    <row r="36" spans="1:19" x14ac:dyDescent="0.3">
      <c r="A36" s="36">
        <f t="shared" si="0"/>
        <v>34</v>
      </c>
      <c r="B36" s="22"/>
      <c r="C36" s="70"/>
      <c r="D36" s="67"/>
      <c r="E36" s="6"/>
      <c r="F36" s="30"/>
      <c r="G36" s="73"/>
      <c r="H36" s="80"/>
      <c r="I36" s="11"/>
      <c r="J36" s="24"/>
      <c r="K36" s="22"/>
      <c r="L36" s="23"/>
      <c r="M36" s="23"/>
      <c r="N36" s="24"/>
      <c r="O36" s="55"/>
      <c r="P36" s="3"/>
      <c r="Q36" s="3"/>
      <c r="R36" s="24"/>
      <c r="S36" s="314"/>
    </row>
    <row r="37" spans="1:19" x14ac:dyDescent="0.3">
      <c r="A37" s="36">
        <f t="shared" si="0"/>
        <v>35</v>
      </c>
      <c r="B37" s="22"/>
      <c r="C37" s="70"/>
      <c r="D37" s="67"/>
      <c r="E37" s="6"/>
      <c r="F37" s="30"/>
      <c r="G37" s="73"/>
      <c r="H37" s="80"/>
      <c r="I37" s="11"/>
      <c r="J37" s="24"/>
      <c r="K37" s="22"/>
      <c r="L37" s="23"/>
      <c r="M37" s="23"/>
      <c r="N37" s="24"/>
      <c r="O37" s="55"/>
      <c r="P37" s="3"/>
      <c r="Q37" s="3"/>
      <c r="R37" s="24"/>
      <c r="S37" s="314"/>
    </row>
    <row r="38" spans="1:19" x14ac:dyDescent="0.3">
      <c r="A38" s="36">
        <f t="shared" si="0"/>
        <v>36</v>
      </c>
      <c r="B38" s="22"/>
      <c r="C38" s="70"/>
      <c r="D38" s="67"/>
      <c r="E38" s="6"/>
      <c r="F38" s="30"/>
      <c r="G38" s="73"/>
      <c r="H38" s="80"/>
      <c r="I38" s="11"/>
      <c r="J38" s="24"/>
      <c r="K38" s="22"/>
      <c r="L38" s="23"/>
      <c r="M38" s="23"/>
      <c r="N38" s="24"/>
      <c r="O38" s="55"/>
      <c r="P38" s="3"/>
      <c r="Q38" s="3"/>
      <c r="R38" s="24"/>
      <c r="S38" s="314"/>
    </row>
    <row r="39" spans="1:19" x14ac:dyDescent="0.3">
      <c r="A39" s="36">
        <f t="shared" si="0"/>
        <v>37</v>
      </c>
      <c r="B39" s="22"/>
      <c r="C39" s="70"/>
      <c r="D39" s="67"/>
      <c r="E39" s="6"/>
      <c r="F39" s="30"/>
      <c r="G39" s="73"/>
      <c r="H39" s="80"/>
      <c r="I39" s="11"/>
      <c r="J39" s="24"/>
      <c r="K39" s="22"/>
      <c r="L39" s="23"/>
      <c r="M39" s="23"/>
      <c r="N39" s="24"/>
      <c r="O39" s="55"/>
      <c r="P39" s="3"/>
      <c r="Q39" s="3"/>
      <c r="R39" s="24"/>
      <c r="S39" s="314"/>
    </row>
    <row r="40" spans="1:19" x14ac:dyDescent="0.3">
      <c r="A40" s="36">
        <f t="shared" si="0"/>
        <v>38</v>
      </c>
      <c r="B40" s="22"/>
      <c r="C40" s="70"/>
      <c r="D40" s="67"/>
      <c r="E40" s="6"/>
      <c r="F40" s="30"/>
      <c r="G40" s="73"/>
      <c r="H40" s="80"/>
      <c r="I40" s="11"/>
      <c r="J40" s="24"/>
      <c r="K40" s="22"/>
      <c r="L40" s="23"/>
      <c r="M40" s="23"/>
      <c r="N40" s="24"/>
      <c r="O40" s="55"/>
      <c r="P40" s="3"/>
      <c r="Q40" s="3"/>
      <c r="R40" s="24"/>
      <c r="S40" s="314"/>
    </row>
    <row r="41" spans="1:19" x14ac:dyDescent="0.3">
      <c r="A41" s="36">
        <f t="shared" si="0"/>
        <v>39</v>
      </c>
      <c r="B41" s="22"/>
      <c r="C41" s="70"/>
      <c r="D41" s="67"/>
      <c r="E41" s="6"/>
      <c r="F41" s="30"/>
      <c r="G41" s="73"/>
      <c r="H41" s="80"/>
      <c r="I41" s="11"/>
      <c r="J41" s="24"/>
      <c r="K41" s="22"/>
      <c r="L41" s="23"/>
      <c r="M41" s="23"/>
      <c r="N41" s="24"/>
      <c r="O41" s="55"/>
      <c r="P41" s="3"/>
      <c r="Q41" s="3"/>
      <c r="R41" s="24"/>
      <c r="S41" s="314"/>
    </row>
    <row r="42" spans="1:19" x14ac:dyDescent="0.3">
      <c r="A42" s="36">
        <f t="shared" si="0"/>
        <v>40</v>
      </c>
      <c r="B42" s="22"/>
      <c r="C42" s="70"/>
      <c r="D42" s="67"/>
      <c r="E42" s="6"/>
      <c r="F42" s="30"/>
      <c r="G42" s="73"/>
      <c r="H42" s="80"/>
      <c r="I42" s="11"/>
      <c r="J42" s="24"/>
      <c r="K42" s="22"/>
      <c r="L42" s="23"/>
      <c r="M42" s="23"/>
      <c r="N42" s="24"/>
      <c r="O42" s="55"/>
      <c r="P42" s="3"/>
      <c r="Q42" s="3"/>
      <c r="R42" s="24"/>
      <c r="S42" s="314"/>
    </row>
    <row r="43" spans="1:19" x14ac:dyDescent="0.3">
      <c r="A43" s="36">
        <f t="shared" si="0"/>
        <v>41</v>
      </c>
      <c r="B43" s="22"/>
      <c r="C43" s="70"/>
      <c r="D43" s="67"/>
      <c r="E43" s="6"/>
      <c r="F43" s="30"/>
      <c r="G43" s="73"/>
      <c r="H43" s="80"/>
      <c r="I43" s="11"/>
      <c r="J43" s="24"/>
      <c r="K43" s="22"/>
      <c r="L43" s="23"/>
      <c r="M43" s="23"/>
      <c r="N43" s="24"/>
      <c r="O43" s="55"/>
      <c r="P43" s="3"/>
      <c r="Q43" s="3"/>
      <c r="R43" s="24"/>
      <c r="S43" s="314"/>
    </row>
    <row r="44" spans="1:19" x14ac:dyDescent="0.3">
      <c r="A44" s="36">
        <f t="shared" si="0"/>
        <v>42</v>
      </c>
      <c r="B44" s="22"/>
      <c r="C44" s="70"/>
      <c r="D44" s="67"/>
      <c r="E44" s="6"/>
      <c r="F44" s="30"/>
      <c r="G44" s="73"/>
      <c r="H44" s="80"/>
      <c r="I44" s="11"/>
      <c r="J44" s="24"/>
      <c r="K44" s="22"/>
      <c r="L44" s="23"/>
      <c r="M44" s="23"/>
      <c r="N44" s="24"/>
      <c r="O44" s="55"/>
      <c r="P44" s="3"/>
      <c r="Q44" s="3"/>
      <c r="R44" s="24"/>
      <c r="S44" s="314"/>
    </row>
    <row r="45" spans="1:19" x14ac:dyDescent="0.3">
      <c r="A45" s="36">
        <f t="shared" si="0"/>
        <v>43</v>
      </c>
      <c r="B45" s="22"/>
      <c r="C45" s="70"/>
      <c r="D45" s="67"/>
      <c r="E45" s="6"/>
      <c r="F45" s="30"/>
      <c r="G45" s="73"/>
      <c r="H45" s="80"/>
      <c r="I45" s="11"/>
      <c r="J45" s="24"/>
      <c r="K45" s="22"/>
      <c r="L45" s="23"/>
      <c r="M45" s="23"/>
      <c r="N45" s="24"/>
      <c r="O45" s="55"/>
      <c r="P45" s="3"/>
      <c r="Q45" s="3"/>
      <c r="R45" s="24"/>
      <c r="S45" s="314"/>
    </row>
    <row r="46" spans="1:19" x14ac:dyDescent="0.3">
      <c r="A46" s="36">
        <f t="shared" si="0"/>
        <v>44</v>
      </c>
      <c r="B46" s="22"/>
      <c r="C46" s="70"/>
      <c r="D46" s="67"/>
      <c r="E46" s="6"/>
      <c r="F46" s="30"/>
      <c r="G46" s="73"/>
      <c r="H46" s="80"/>
      <c r="I46" s="11"/>
      <c r="J46" s="24"/>
      <c r="K46" s="22"/>
      <c r="L46" s="23"/>
      <c r="M46" s="23"/>
      <c r="N46" s="24"/>
      <c r="O46" s="55"/>
      <c r="P46" s="3"/>
      <c r="Q46" s="3"/>
      <c r="R46" s="24"/>
      <c r="S46" s="314"/>
    </row>
    <row r="47" spans="1:19" x14ac:dyDescent="0.3">
      <c r="A47" s="36">
        <f t="shared" si="0"/>
        <v>45</v>
      </c>
      <c r="B47" s="22"/>
      <c r="C47" s="70"/>
      <c r="D47" s="67"/>
      <c r="E47" s="6"/>
      <c r="F47" s="30"/>
      <c r="G47" s="73"/>
      <c r="H47" s="80"/>
      <c r="I47" s="11"/>
      <c r="J47" s="24"/>
      <c r="K47" s="22"/>
      <c r="L47" s="23"/>
      <c r="M47" s="23"/>
      <c r="N47" s="24"/>
      <c r="O47" s="55"/>
      <c r="P47" s="3"/>
      <c r="Q47" s="3"/>
      <c r="R47" s="24"/>
      <c r="S47" s="314"/>
    </row>
    <row r="48" spans="1:19" x14ac:dyDescent="0.3">
      <c r="A48" s="36">
        <f t="shared" si="0"/>
        <v>46</v>
      </c>
      <c r="B48" s="22"/>
      <c r="C48" s="70"/>
      <c r="D48" s="67"/>
      <c r="E48" s="6"/>
      <c r="F48" s="30"/>
      <c r="G48" s="73"/>
      <c r="H48" s="80"/>
      <c r="I48" s="11"/>
      <c r="J48" s="24"/>
      <c r="K48" s="22"/>
      <c r="L48" s="23"/>
      <c r="M48" s="23"/>
      <c r="N48" s="24"/>
      <c r="O48" s="55"/>
      <c r="P48" s="3"/>
      <c r="Q48" s="3"/>
      <c r="R48" s="24"/>
      <c r="S48" s="314"/>
    </row>
    <row r="49" spans="1:19" x14ac:dyDescent="0.3">
      <c r="A49" s="36">
        <f t="shared" si="0"/>
        <v>47</v>
      </c>
      <c r="B49" s="22"/>
      <c r="C49" s="70"/>
      <c r="D49" s="67"/>
      <c r="E49" s="6"/>
      <c r="F49" s="30"/>
      <c r="G49" s="73"/>
      <c r="H49" s="80"/>
      <c r="I49" s="11"/>
      <c r="J49" s="24"/>
      <c r="K49" s="22"/>
      <c r="L49" s="23"/>
      <c r="M49" s="23"/>
      <c r="N49" s="24"/>
      <c r="O49" s="55"/>
      <c r="P49" s="3"/>
      <c r="Q49" s="3"/>
      <c r="R49" s="24"/>
      <c r="S49" s="314"/>
    </row>
    <row r="50" spans="1:19" x14ac:dyDescent="0.3">
      <c r="A50" s="36">
        <f t="shared" si="0"/>
        <v>48</v>
      </c>
      <c r="B50" s="22"/>
      <c r="C50" s="70"/>
      <c r="D50" s="67"/>
      <c r="E50" s="6"/>
      <c r="F50" s="30"/>
      <c r="G50" s="73"/>
      <c r="H50" s="80"/>
      <c r="I50" s="11"/>
      <c r="J50" s="24"/>
      <c r="K50" s="22"/>
      <c r="L50" s="23"/>
      <c r="M50" s="23"/>
      <c r="N50" s="24"/>
      <c r="O50" s="55"/>
      <c r="P50" s="3"/>
      <c r="Q50" s="3"/>
      <c r="R50" s="24"/>
      <c r="S50" s="314"/>
    </row>
    <row r="51" spans="1:19" x14ac:dyDescent="0.3">
      <c r="A51" s="36">
        <f t="shared" si="0"/>
        <v>49</v>
      </c>
      <c r="B51" s="22"/>
      <c r="C51" s="70"/>
      <c r="D51" s="67"/>
      <c r="E51" s="6"/>
      <c r="F51" s="30"/>
      <c r="G51" s="73"/>
      <c r="H51" s="80"/>
      <c r="I51" s="11"/>
      <c r="J51" s="24"/>
      <c r="K51" s="22"/>
      <c r="L51" s="23"/>
      <c r="M51" s="23"/>
      <c r="N51" s="24"/>
      <c r="O51" s="55"/>
      <c r="P51" s="3"/>
      <c r="Q51" s="3"/>
      <c r="R51" s="24"/>
      <c r="S51" s="314"/>
    </row>
    <row r="52" spans="1:19" x14ac:dyDescent="0.3">
      <c r="A52" s="36">
        <f t="shared" si="0"/>
        <v>50</v>
      </c>
      <c r="B52" s="22"/>
      <c r="C52" s="70"/>
      <c r="D52" s="67"/>
      <c r="E52" s="6"/>
      <c r="F52" s="30"/>
      <c r="G52" s="73"/>
      <c r="H52" s="80"/>
      <c r="I52" s="11"/>
      <c r="J52" s="24"/>
      <c r="K52" s="22"/>
      <c r="L52" s="23"/>
      <c r="M52" s="23"/>
      <c r="N52" s="24"/>
      <c r="O52" s="55"/>
      <c r="P52" s="3"/>
      <c r="Q52" s="3"/>
      <c r="R52" s="24"/>
      <c r="S52" s="314"/>
    </row>
    <row r="53" spans="1:19" x14ac:dyDescent="0.3">
      <c r="A53" s="36">
        <f t="shared" si="0"/>
        <v>51</v>
      </c>
      <c r="B53" s="22"/>
      <c r="C53" s="70"/>
      <c r="D53" s="67"/>
      <c r="E53" s="6"/>
      <c r="F53" s="30"/>
      <c r="G53" s="73"/>
      <c r="H53" s="80"/>
      <c r="I53" s="11"/>
      <c r="J53" s="24"/>
      <c r="K53" s="22"/>
      <c r="L53" s="23"/>
      <c r="M53" s="23"/>
      <c r="N53" s="24"/>
      <c r="O53" s="55"/>
      <c r="P53" s="3"/>
      <c r="Q53" s="3"/>
      <c r="R53" s="24"/>
      <c r="S53" s="314"/>
    </row>
    <row r="54" spans="1:19" x14ac:dyDescent="0.3">
      <c r="A54" s="36">
        <f t="shared" si="0"/>
        <v>52</v>
      </c>
      <c r="B54" s="22"/>
      <c r="C54" s="70"/>
      <c r="D54" s="67"/>
      <c r="E54" s="6"/>
      <c r="F54" s="30"/>
      <c r="G54" s="73"/>
      <c r="H54" s="80"/>
      <c r="I54" s="11"/>
      <c r="J54" s="24"/>
      <c r="K54" s="22"/>
      <c r="L54" s="23"/>
      <c r="M54" s="23"/>
      <c r="N54" s="24"/>
      <c r="O54" s="55"/>
      <c r="P54" s="3"/>
      <c r="Q54" s="3"/>
      <c r="R54" s="24"/>
      <c r="S54" s="314"/>
    </row>
    <row r="55" spans="1:19" x14ac:dyDescent="0.3">
      <c r="A55" s="36">
        <f t="shared" si="0"/>
        <v>53</v>
      </c>
      <c r="B55" s="22"/>
      <c r="C55" s="70"/>
      <c r="D55" s="67"/>
      <c r="E55" s="6"/>
      <c r="F55" s="30"/>
      <c r="G55" s="73"/>
      <c r="H55" s="80"/>
      <c r="I55" s="11"/>
      <c r="J55" s="24"/>
      <c r="K55" s="22"/>
      <c r="L55" s="23"/>
      <c r="M55" s="23"/>
      <c r="N55" s="24"/>
      <c r="O55" s="55"/>
      <c r="P55" s="3"/>
      <c r="Q55" s="3"/>
      <c r="R55" s="24"/>
      <c r="S55" s="314"/>
    </row>
    <row r="56" spans="1:19" x14ac:dyDescent="0.3">
      <c r="A56" s="36">
        <f t="shared" si="0"/>
        <v>54</v>
      </c>
      <c r="B56" s="22"/>
      <c r="C56" s="70"/>
      <c r="D56" s="67"/>
      <c r="E56" s="6"/>
      <c r="F56" s="30"/>
      <c r="G56" s="73"/>
      <c r="H56" s="80"/>
      <c r="I56" s="11"/>
      <c r="J56" s="24"/>
      <c r="K56" s="22"/>
      <c r="L56" s="23"/>
      <c r="M56" s="23"/>
      <c r="N56" s="24"/>
      <c r="O56" s="55"/>
      <c r="P56" s="3"/>
      <c r="Q56" s="3"/>
      <c r="R56" s="24"/>
      <c r="S56" s="314"/>
    </row>
    <row r="57" spans="1:19" x14ac:dyDescent="0.3">
      <c r="A57" s="36">
        <f t="shared" si="0"/>
        <v>55</v>
      </c>
      <c r="B57" s="22"/>
      <c r="C57" s="70"/>
      <c r="D57" s="67"/>
      <c r="E57" s="6"/>
      <c r="F57" s="30"/>
      <c r="G57" s="73"/>
      <c r="H57" s="80"/>
      <c r="I57" s="11"/>
      <c r="J57" s="24"/>
      <c r="K57" s="22"/>
      <c r="L57" s="23"/>
      <c r="M57" s="23"/>
      <c r="N57" s="24"/>
      <c r="O57" s="55"/>
      <c r="P57" s="3"/>
      <c r="Q57" s="3"/>
      <c r="R57" s="24"/>
      <c r="S57" s="314"/>
    </row>
    <row r="58" spans="1:19" x14ac:dyDescent="0.3">
      <c r="A58" s="36">
        <f t="shared" si="0"/>
        <v>56</v>
      </c>
      <c r="B58" s="22"/>
      <c r="C58" s="70"/>
      <c r="D58" s="67"/>
      <c r="E58" s="6"/>
      <c r="F58" s="30"/>
      <c r="G58" s="73"/>
      <c r="H58" s="80"/>
      <c r="I58" s="11"/>
      <c r="J58" s="24"/>
      <c r="K58" s="22"/>
      <c r="L58" s="23"/>
      <c r="M58" s="23"/>
      <c r="N58" s="24"/>
      <c r="O58" s="55"/>
      <c r="P58" s="3"/>
      <c r="Q58" s="3"/>
      <c r="R58" s="24"/>
      <c r="S58" s="314"/>
    </row>
    <row r="59" spans="1:19" x14ac:dyDescent="0.3">
      <c r="A59" s="36">
        <f t="shared" si="0"/>
        <v>57</v>
      </c>
      <c r="B59" s="22"/>
      <c r="C59" s="70"/>
      <c r="D59" s="67"/>
      <c r="E59" s="6"/>
      <c r="F59" s="30"/>
      <c r="G59" s="73"/>
      <c r="H59" s="80"/>
      <c r="I59" s="11"/>
      <c r="J59" s="24"/>
      <c r="K59" s="22"/>
      <c r="L59" s="23"/>
      <c r="M59" s="23"/>
      <c r="N59" s="24"/>
      <c r="O59" s="55"/>
      <c r="P59" s="3"/>
      <c r="Q59" s="3"/>
      <c r="R59" s="24"/>
      <c r="S59" s="314"/>
    </row>
    <row r="60" spans="1:19" x14ac:dyDescent="0.3">
      <c r="A60" s="36">
        <f t="shared" si="0"/>
        <v>58</v>
      </c>
      <c r="B60" s="22"/>
      <c r="C60" s="70"/>
      <c r="D60" s="67"/>
      <c r="E60" s="6"/>
      <c r="F60" s="30"/>
      <c r="G60" s="73"/>
      <c r="H60" s="80"/>
      <c r="I60" s="11"/>
      <c r="J60" s="24"/>
      <c r="K60" s="22"/>
      <c r="L60" s="23"/>
      <c r="M60" s="23"/>
      <c r="N60" s="24"/>
      <c r="O60" s="55"/>
      <c r="P60" s="3"/>
      <c r="Q60" s="3"/>
      <c r="R60" s="24"/>
      <c r="S60" s="314"/>
    </row>
    <row r="61" spans="1:19" x14ac:dyDescent="0.3">
      <c r="A61" s="36">
        <f t="shared" si="0"/>
        <v>59</v>
      </c>
      <c r="B61" s="22"/>
      <c r="C61" s="70"/>
      <c r="D61" s="67"/>
      <c r="E61" s="6"/>
      <c r="F61" s="30"/>
      <c r="G61" s="73"/>
      <c r="H61" s="80"/>
      <c r="I61" s="11"/>
      <c r="J61" s="24"/>
      <c r="K61" s="22"/>
      <c r="L61" s="23"/>
      <c r="M61" s="23"/>
      <c r="N61" s="24"/>
      <c r="O61" s="55"/>
      <c r="P61" s="3"/>
      <c r="Q61" s="3"/>
      <c r="R61" s="24"/>
      <c r="S61" s="314"/>
    </row>
    <row r="62" spans="1:19" x14ac:dyDescent="0.3">
      <c r="A62" s="36">
        <f t="shared" si="0"/>
        <v>60</v>
      </c>
      <c r="B62" s="22"/>
      <c r="C62" s="70"/>
      <c r="D62" s="67"/>
      <c r="E62" s="6"/>
      <c r="F62" s="30"/>
      <c r="G62" s="73"/>
      <c r="H62" s="80"/>
      <c r="I62" s="11"/>
      <c r="J62" s="24"/>
      <c r="K62" s="22"/>
      <c r="L62" s="23"/>
      <c r="M62" s="23"/>
      <c r="N62" s="24"/>
      <c r="O62" s="55"/>
      <c r="P62" s="3"/>
      <c r="Q62" s="3"/>
      <c r="R62" s="24"/>
      <c r="S62" s="314"/>
    </row>
    <row r="63" spans="1:19" x14ac:dyDescent="0.3">
      <c r="A63" s="36">
        <f t="shared" si="0"/>
        <v>61</v>
      </c>
      <c r="B63" s="22"/>
      <c r="C63" s="70"/>
      <c r="D63" s="67"/>
      <c r="E63" s="6"/>
      <c r="F63" s="30"/>
      <c r="G63" s="73"/>
      <c r="H63" s="80"/>
      <c r="I63" s="11"/>
      <c r="J63" s="24"/>
      <c r="K63" s="22"/>
      <c r="L63" s="23"/>
      <c r="M63" s="23"/>
      <c r="N63" s="24"/>
      <c r="O63" s="55"/>
      <c r="P63" s="3"/>
      <c r="Q63" s="3"/>
      <c r="R63" s="24"/>
      <c r="S63" s="314"/>
    </row>
    <row r="64" spans="1:19" x14ac:dyDescent="0.3">
      <c r="A64" s="36">
        <f t="shared" si="0"/>
        <v>62</v>
      </c>
      <c r="B64" s="22"/>
      <c r="C64" s="70"/>
      <c r="D64" s="67"/>
      <c r="E64" s="6"/>
      <c r="F64" s="30"/>
      <c r="G64" s="73"/>
      <c r="H64" s="80"/>
      <c r="I64" s="11"/>
      <c r="J64" s="24"/>
      <c r="K64" s="22"/>
      <c r="L64" s="23"/>
      <c r="M64" s="23"/>
      <c r="N64" s="24"/>
      <c r="O64" s="55"/>
      <c r="P64" s="3"/>
      <c r="Q64" s="3"/>
      <c r="R64" s="24"/>
      <c r="S64" s="314"/>
    </row>
    <row r="65" spans="1:19" x14ac:dyDescent="0.3">
      <c r="A65" s="36">
        <f t="shared" si="0"/>
        <v>63</v>
      </c>
      <c r="B65" s="22"/>
      <c r="C65" s="70"/>
      <c r="D65" s="67"/>
      <c r="E65" s="6"/>
      <c r="F65" s="30"/>
      <c r="G65" s="73"/>
      <c r="H65" s="80"/>
      <c r="I65" s="11"/>
      <c r="J65" s="24"/>
      <c r="K65" s="22"/>
      <c r="L65" s="23"/>
      <c r="M65" s="23"/>
      <c r="N65" s="24"/>
      <c r="O65" s="55"/>
      <c r="P65" s="3"/>
      <c r="Q65" s="3"/>
      <c r="R65" s="24"/>
      <c r="S65" s="314"/>
    </row>
    <row r="66" spans="1:19" x14ac:dyDescent="0.3">
      <c r="A66" s="36">
        <f t="shared" si="0"/>
        <v>64</v>
      </c>
      <c r="B66" s="22"/>
      <c r="C66" s="70"/>
      <c r="D66" s="67"/>
      <c r="E66" s="6"/>
      <c r="F66" s="30"/>
      <c r="G66" s="73"/>
      <c r="H66" s="80"/>
      <c r="I66" s="11"/>
      <c r="J66" s="24"/>
      <c r="K66" s="22"/>
      <c r="L66" s="23"/>
      <c r="M66" s="23"/>
      <c r="N66" s="24"/>
      <c r="O66" s="55"/>
      <c r="P66" s="3"/>
      <c r="Q66" s="3"/>
      <c r="R66" s="24"/>
      <c r="S66" s="314"/>
    </row>
    <row r="67" spans="1:19" x14ac:dyDescent="0.3">
      <c r="A67" s="36">
        <f t="shared" si="0"/>
        <v>65</v>
      </c>
      <c r="B67" s="22"/>
      <c r="C67" s="70"/>
      <c r="D67" s="67"/>
      <c r="E67" s="6"/>
      <c r="F67" s="30"/>
      <c r="G67" s="73"/>
      <c r="H67" s="80"/>
      <c r="I67" s="11"/>
      <c r="J67" s="24"/>
      <c r="K67" s="22"/>
      <c r="L67" s="23"/>
      <c r="M67" s="23"/>
      <c r="N67" s="24"/>
      <c r="O67" s="55"/>
      <c r="P67" s="3"/>
      <c r="Q67" s="3"/>
      <c r="R67" s="24"/>
      <c r="S67" s="314"/>
    </row>
    <row r="68" spans="1:19" x14ac:dyDescent="0.3">
      <c r="A68" s="36">
        <f t="shared" si="0"/>
        <v>66</v>
      </c>
      <c r="B68" s="22"/>
      <c r="C68" s="70"/>
      <c r="D68" s="67"/>
      <c r="E68" s="6"/>
      <c r="F68" s="30"/>
      <c r="G68" s="73"/>
      <c r="H68" s="80"/>
      <c r="I68" s="11"/>
      <c r="J68" s="24"/>
      <c r="K68" s="22"/>
      <c r="L68" s="23"/>
      <c r="M68" s="23"/>
      <c r="N68" s="24"/>
      <c r="O68" s="55"/>
      <c r="P68" s="3"/>
      <c r="Q68" s="3"/>
      <c r="R68" s="24"/>
      <c r="S68" s="314"/>
    </row>
    <row r="69" spans="1:19" x14ac:dyDescent="0.3">
      <c r="A69" s="36">
        <f t="shared" ref="A69:A102" si="1">1+A68</f>
        <v>67</v>
      </c>
      <c r="B69" s="22"/>
      <c r="C69" s="70"/>
      <c r="D69" s="67"/>
      <c r="E69" s="6"/>
      <c r="F69" s="30"/>
      <c r="G69" s="73"/>
      <c r="H69" s="80"/>
      <c r="I69" s="11"/>
      <c r="J69" s="24"/>
      <c r="K69" s="22"/>
      <c r="L69" s="23"/>
      <c r="M69" s="23"/>
      <c r="N69" s="24"/>
      <c r="O69" s="55"/>
      <c r="P69" s="3"/>
      <c r="Q69" s="3"/>
      <c r="R69" s="24"/>
      <c r="S69" s="314"/>
    </row>
    <row r="70" spans="1:19" x14ac:dyDescent="0.3">
      <c r="A70" s="36">
        <f t="shared" si="1"/>
        <v>68</v>
      </c>
      <c r="B70" s="22"/>
      <c r="C70" s="70"/>
      <c r="D70" s="67"/>
      <c r="E70" s="6"/>
      <c r="F70" s="30"/>
      <c r="G70" s="73"/>
      <c r="H70" s="80"/>
      <c r="I70" s="11"/>
      <c r="J70" s="24"/>
      <c r="K70" s="22"/>
      <c r="L70" s="23"/>
      <c r="M70" s="23"/>
      <c r="N70" s="24"/>
      <c r="O70" s="55"/>
      <c r="P70" s="3"/>
      <c r="Q70" s="3"/>
      <c r="R70" s="24"/>
      <c r="S70" s="314"/>
    </row>
    <row r="71" spans="1:19" x14ac:dyDescent="0.3">
      <c r="A71" s="36">
        <f t="shared" si="1"/>
        <v>69</v>
      </c>
      <c r="B71" s="22"/>
      <c r="C71" s="70"/>
      <c r="D71" s="67"/>
      <c r="E71" s="6"/>
      <c r="F71" s="30"/>
      <c r="G71" s="73"/>
      <c r="H71" s="80"/>
      <c r="I71" s="11"/>
      <c r="J71" s="24"/>
      <c r="K71" s="22"/>
      <c r="L71" s="23"/>
      <c r="M71" s="23"/>
      <c r="N71" s="24"/>
      <c r="O71" s="55"/>
      <c r="P71" s="3"/>
      <c r="Q71" s="3"/>
      <c r="R71" s="24"/>
      <c r="S71" s="314"/>
    </row>
    <row r="72" spans="1:19" x14ac:dyDescent="0.3">
      <c r="A72" s="36">
        <f t="shared" si="1"/>
        <v>70</v>
      </c>
      <c r="B72" s="22"/>
      <c r="C72" s="70"/>
      <c r="D72" s="67"/>
      <c r="E72" s="6"/>
      <c r="F72" s="30"/>
      <c r="G72" s="73"/>
      <c r="H72" s="80"/>
      <c r="I72" s="11"/>
      <c r="J72" s="24"/>
      <c r="K72" s="22"/>
      <c r="L72" s="23"/>
      <c r="M72" s="23"/>
      <c r="N72" s="24"/>
      <c r="O72" s="55"/>
      <c r="P72" s="3"/>
      <c r="Q72" s="3"/>
      <c r="R72" s="24"/>
      <c r="S72" s="314"/>
    </row>
    <row r="73" spans="1:19" x14ac:dyDescent="0.3">
      <c r="A73" s="36">
        <f t="shared" si="1"/>
        <v>71</v>
      </c>
      <c r="B73" s="22"/>
      <c r="C73" s="70"/>
      <c r="D73" s="67"/>
      <c r="E73" s="6"/>
      <c r="F73" s="30"/>
      <c r="G73" s="73"/>
      <c r="H73" s="80"/>
      <c r="I73" s="11"/>
      <c r="J73" s="24"/>
      <c r="K73" s="22"/>
      <c r="L73" s="23"/>
      <c r="M73" s="23"/>
      <c r="N73" s="24"/>
      <c r="O73" s="55"/>
      <c r="P73" s="3"/>
      <c r="Q73" s="3"/>
      <c r="R73" s="24"/>
      <c r="S73" s="314"/>
    </row>
    <row r="74" spans="1:19" x14ac:dyDescent="0.3">
      <c r="A74" s="36">
        <f t="shared" si="1"/>
        <v>72</v>
      </c>
      <c r="B74" s="22"/>
      <c r="C74" s="70"/>
      <c r="D74" s="67"/>
      <c r="E74" s="6"/>
      <c r="F74" s="30"/>
      <c r="G74" s="73"/>
      <c r="H74" s="80"/>
      <c r="I74" s="11"/>
      <c r="J74" s="24"/>
      <c r="K74" s="22"/>
      <c r="L74" s="23"/>
      <c r="M74" s="23"/>
      <c r="N74" s="24"/>
      <c r="O74" s="55"/>
      <c r="P74" s="3"/>
      <c r="Q74" s="3"/>
      <c r="R74" s="24"/>
      <c r="S74" s="314"/>
    </row>
    <row r="75" spans="1:19" x14ac:dyDescent="0.3">
      <c r="A75" s="36">
        <f t="shared" si="1"/>
        <v>73</v>
      </c>
      <c r="B75" s="22"/>
      <c r="C75" s="70"/>
      <c r="D75" s="67"/>
      <c r="E75" s="6"/>
      <c r="F75" s="30"/>
      <c r="G75" s="73"/>
      <c r="H75" s="80"/>
      <c r="I75" s="11"/>
      <c r="J75" s="24"/>
      <c r="K75" s="22"/>
      <c r="L75" s="23"/>
      <c r="M75" s="23"/>
      <c r="N75" s="24"/>
      <c r="O75" s="55"/>
      <c r="P75" s="3"/>
      <c r="Q75" s="3"/>
      <c r="R75" s="24"/>
      <c r="S75" s="314"/>
    </row>
    <row r="76" spans="1:19" x14ac:dyDescent="0.3">
      <c r="A76" s="36">
        <f t="shared" si="1"/>
        <v>74</v>
      </c>
      <c r="B76" s="22"/>
      <c r="C76" s="70"/>
      <c r="D76" s="67"/>
      <c r="E76" s="6"/>
      <c r="F76" s="30"/>
      <c r="G76" s="73"/>
      <c r="H76" s="80"/>
      <c r="I76" s="11"/>
      <c r="J76" s="24"/>
      <c r="K76" s="22"/>
      <c r="L76" s="23"/>
      <c r="M76" s="23"/>
      <c r="N76" s="24"/>
      <c r="O76" s="55"/>
      <c r="P76" s="3"/>
      <c r="Q76" s="3"/>
      <c r="R76" s="24"/>
      <c r="S76" s="314"/>
    </row>
    <row r="77" spans="1:19" x14ac:dyDescent="0.3">
      <c r="A77" s="36">
        <f t="shared" si="1"/>
        <v>75</v>
      </c>
      <c r="B77" s="22"/>
      <c r="C77" s="70"/>
      <c r="D77" s="67"/>
      <c r="E77" s="6"/>
      <c r="F77" s="30"/>
      <c r="G77" s="73"/>
      <c r="H77" s="80"/>
      <c r="I77" s="11"/>
      <c r="J77" s="24"/>
      <c r="K77" s="22"/>
      <c r="L77" s="23"/>
      <c r="M77" s="23"/>
      <c r="N77" s="24"/>
      <c r="O77" s="55"/>
      <c r="P77" s="3"/>
      <c r="Q77" s="3"/>
      <c r="R77" s="24"/>
      <c r="S77" s="314"/>
    </row>
    <row r="78" spans="1:19" x14ac:dyDescent="0.3">
      <c r="A78" s="36">
        <f t="shared" si="1"/>
        <v>76</v>
      </c>
      <c r="B78" s="22"/>
      <c r="C78" s="70"/>
      <c r="D78" s="67"/>
      <c r="E78" s="6"/>
      <c r="F78" s="30"/>
      <c r="G78" s="73"/>
      <c r="H78" s="80"/>
      <c r="I78" s="11"/>
      <c r="J78" s="24"/>
      <c r="K78" s="22"/>
      <c r="L78" s="23"/>
      <c r="M78" s="23"/>
      <c r="N78" s="24"/>
      <c r="O78" s="55"/>
      <c r="P78" s="3"/>
      <c r="Q78" s="3"/>
      <c r="R78" s="24"/>
      <c r="S78" s="314"/>
    </row>
    <row r="79" spans="1:19" x14ac:dyDescent="0.3">
      <c r="A79" s="36">
        <f t="shared" si="1"/>
        <v>77</v>
      </c>
      <c r="B79" s="22"/>
      <c r="C79" s="70"/>
      <c r="D79" s="67"/>
      <c r="E79" s="6"/>
      <c r="F79" s="30"/>
      <c r="G79" s="73"/>
      <c r="H79" s="80"/>
      <c r="I79" s="11"/>
      <c r="J79" s="24"/>
      <c r="K79" s="22"/>
      <c r="L79" s="23"/>
      <c r="M79" s="23"/>
      <c r="N79" s="24"/>
      <c r="O79" s="55"/>
      <c r="P79" s="3"/>
      <c r="Q79" s="3"/>
      <c r="R79" s="24"/>
      <c r="S79" s="314"/>
    </row>
    <row r="80" spans="1:19" x14ac:dyDescent="0.3">
      <c r="A80" s="36">
        <f t="shared" si="1"/>
        <v>78</v>
      </c>
      <c r="B80" s="22"/>
      <c r="C80" s="70"/>
      <c r="D80" s="67"/>
      <c r="E80" s="6"/>
      <c r="F80" s="30"/>
      <c r="G80" s="73"/>
      <c r="H80" s="80"/>
      <c r="I80" s="11"/>
      <c r="J80" s="24"/>
      <c r="K80" s="22"/>
      <c r="L80" s="23"/>
      <c r="M80" s="23"/>
      <c r="N80" s="24"/>
      <c r="O80" s="55"/>
      <c r="P80" s="3"/>
      <c r="Q80" s="3"/>
      <c r="R80" s="24"/>
      <c r="S80" s="314"/>
    </row>
    <row r="81" spans="1:19" x14ac:dyDescent="0.3">
      <c r="A81" s="36">
        <f t="shared" si="1"/>
        <v>79</v>
      </c>
      <c r="B81" s="22"/>
      <c r="C81" s="70"/>
      <c r="D81" s="67"/>
      <c r="E81" s="6"/>
      <c r="F81" s="30"/>
      <c r="G81" s="73"/>
      <c r="H81" s="80"/>
      <c r="I81" s="11"/>
      <c r="J81" s="24"/>
      <c r="K81" s="22"/>
      <c r="L81" s="23"/>
      <c r="M81" s="23"/>
      <c r="N81" s="24"/>
      <c r="O81" s="55"/>
      <c r="P81" s="3"/>
      <c r="Q81" s="3"/>
      <c r="R81" s="24"/>
      <c r="S81" s="314"/>
    </row>
    <row r="82" spans="1:19" x14ac:dyDescent="0.3">
      <c r="A82" s="36">
        <f t="shared" si="1"/>
        <v>80</v>
      </c>
      <c r="B82" s="22"/>
      <c r="C82" s="70"/>
      <c r="D82" s="67"/>
      <c r="E82" s="6"/>
      <c r="F82" s="30"/>
      <c r="G82" s="73"/>
      <c r="H82" s="80"/>
      <c r="I82" s="11"/>
      <c r="J82" s="24"/>
      <c r="K82" s="22"/>
      <c r="L82" s="23"/>
      <c r="M82" s="23"/>
      <c r="N82" s="24"/>
      <c r="O82" s="55"/>
      <c r="P82" s="3"/>
      <c r="Q82" s="3"/>
      <c r="R82" s="24"/>
      <c r="S82" s="314"/>
    </row>
    <row r="83" spans="1:19" x14ac:dyDescent="0.3">
      <c r="A83" s="36">
        <f t="shared" si="1"/>
        <v>81</v>
      </c>
      <c r="B83" s="22"/>
      <c r="C83" s="70"/>
      <c r="D83" s="67"/>
      <c r="E83" s="6"/>
      <c r="F83" s="30"/>
      <c r="G83" s="73"/>
      <c r="H83" s="80"/>
      <c r="I83" s="11"/>
      <c r="J83" s="24"/>
      <c r="K83" s="22"/>
      <c r="L83" s="23"/>
      <c r="M83" s="23"/>
      <c r="N83" s="24"/>
      <c r="O83" s="55"/>
      <c r="P83" s="3"/>
      <c r="Q83" s="3"/>
      <c r="R83" s="24"/>
      <c r="S83" s="314"/>
    </row>
    <row r="84" spans="1:19" x14ac:dyDescent="0.3">
      <c r="A84" s="36">
        <f t="shared" si="1"/>
        <v>82</v>
      </c>
      <c r="B84" s="22"/>
      <c r="C84" s="70"/>
      <c r="D84" s="67"/>
      <c r="E84" s="6"/>
      <c r="F84" s="30"/>
      <c r="G84" s="73"/>
      <c r="H84" s="80"/>
      <c r="I84" s="11"/>
      <c r="J84" s="24"/>
      <c r="K84" s="22"/>
      <c r="L84" s="23"/>
      <c r="M84" s="23"/>
      <c r="N84" s="24"/>
      <c r="O84" s="55"/>
      <c r="P84" s="3"/>
      <c r="Q84" s="3"/>
      <c r="R84" s="24"/>
      <c r="S84" s="314"/>
    </row>
    <row r="85" spans="1:19" x14ac:dyDescent="0.3">
      <c r="A85" s="36">
        <f t="shared" si="1"/>
        <v>83</v>
      </c>
      <c r="B85" s="22"/>
      <c r="C85" s="70"/>
      <c r="D85" s="67"/>
      <c r="E85" s="6"/>
      <c r="F85" s="30"/>
      <c r="G85" s="73"/>
      <c r="H85" s="80"/>
      <c r="I85" s="11"/>
      <c r="J85" s="24"/>
      <c r="K85" s="22"/>
      <c r="L85" s="23"/>
      <c r="M85" s="23"/>
      <c r="N85" s="24"/>
      <c r="O85" s="55"/>
      <c r="P85" s="3"/>
      <c r="Q85" s="3"/>
      <c r="R85" s="24"/>
      <c r="S85" s="314"/>
    </row>
    <row r="86" spans="1:19" x14ac:dyDescent="0.3">
      <c r="A86" s="36">
        <f t="shared" si="1"/>
        <v>84</v>
      </c>
      <c r="B86" s="22"/>
      <c r="C86" s="70"/>
      <c r="D86" s="67"/>
      <c r="E86" s="6"/>
      <c r="F86" s="30"/>
      <c r="G86" s="73"/>
      <c r="H86" s="80"/>
      <c r="I86" s="11"/>
      <c r="J86" s="24"/>
      <c r="K86" s="22"/>
      <c r="L86" s="23"/>
      <c r="M86" s="23"/>
      <c r="N86" s="24"/>
      <c r="O86" s="55"/>
      <c r="P86" s="3"/>
      <c r="Q86" s="3"/>
      <c r="R86" s="24"/>
      <c r="S86" s="314"/>
    </row>
    <row r="87" spans="1:19" x14ac:dyDescent="0.3">
      <c r="A87" s="36">
        <f t="shared" si="1"/>
        <v>85</v>
      </c>
      <c r="B87" s="22"/>
      <c r="C87" s="70"/>
      <c r="D87" s="67"/>
      <c r="E87" s="6"/>
      <c r="F87" s="30"/>
      <c r="G87" s="73"/>
      <c r="H87" s="80"/>
      <c r="I87" s="11"/>
      <c r="J87" s="24"/>
      <c r="K87" s="22"/>
      <c r="L87" s="23"/>
      <c r="M87" s="23"/>
      <c r="N87" s="24"/>
      <c r="O87" s="55"/>
      <c r="P87" s="3"/>
      <c r="Q87" s="3"/>
      <c r="R87" s="24"/>
      <c r="S87" s="314"/>
    </row>
    <row r="88" spans="1:19" x14ac:dyDescent="0.3">
      <c r="A88" s="36">
        <f t="shared" si="1"/>
        <v>86</v>
      </c>
      <c r="B88" s="22"/>
      <c r="C88" s="70"/>
      <c r="D88" s="67"/>
      <c r="E88" s="6"/>
      <c r="F88" s="30"/>
      <c r="G88" s="73"/>
      <c r="H88" s="80"/>
      <c r="I88" s="11"/>
      <c r="J88" s="24"/>
      <c r="K88" s="22"/>
      <c r="L88" s="23"/>
      <c r="M88" s="23"/>
      <c r="N88" s="24"/>
      <c r="O88" s="55"/>
      <c r="P88" s="3"/>
      <c r="Q88" s="3"/>
      <c r="R88" s="24"/>
      <c r="S88" s="314"/>
    </row>
    <row r="89" spans="1:19" x14ac:dyDescent="0.3">
      <c r="A89" s="36">
        <f t="shared" si="1"/>
        <v>87</v>
      </c>
      <c r="B89" s="22"/>
      <c r="C89" s="70"/>
      <c r="D89" s="67"/>
      <c r="E89" s="6"/>
      <c r="F89" s="30"/>
      <c r="G89" s="73"/>
      <c r="H89" s="80"/>
      <c r="I89" s="11"/>
      <c r="J89" s="24"/>
      <c r="K89" s="22"/>
      <c r="L89" s="23"/>
      <c r="M89" s="23"/>
      <c r="N89" s="24"/>
      <c r="O89" s="55"/>
      <c r="P89" s="3"/>
      <c r="Q89" s="3"/>
      <c r="R89" s="24"/>
      <c r="S89" s="314"/>
    </row>
    <row r="90" spans="1:19" x14ac:dyDescent="0.3">
      <c r="A90" s="36">
        <f t="shared" si="1"/>
        <v>88</v>
      </c>
      <c r="B90" s="22"/>
      <c r="C90" s="70"/>
      <c r="D90" s="67"/>
      <c r="E90" s="6"/>
      <c r="F90" s="30"/>
      <c r="G90" s="73"/>
      <c r="H90" s="80"/>
      <c r="I90" s="11"/>
      <c r="J90" s="24"/>
      <c r="K90" s="22"/>
      <c r="L90" s="23"/>
      <c r="M90" s="23"/>
      <c r="N90" s="24"/>
      <c r="O90" s="55"/>
      <c r="P90" s="3"/>
      <c r="Q90" s="3"/>
      <c r="R90" s="24"/>
      <c r="S90" s="314"/>
    </row>
    <row r="91" spans="1:19" x14ac:dyDescent="0.3">
      <c r="A91" s="36">
        <f t="shared" si="1"/>
        <v>89</v>
      </c>
      <c r="B91" s="22"/>
      <c r="C91" s="70"/>
      <c r="D91" s="67"/>
      <c r="E91" s="6"/>
      <c r="F91" s="30"/>
      <c r="G91" s="73"/>
      <c r="H91" s="80"/>
      <c r="I91" s="11"/>
      <c r="J91" s="24"/>
      <c r="K91" s="22"/>
      <c r="L91" s="23"/>
      <c r="M91" s="23"/>
      <c r="N91" s="24"/>
      <c r="O91" s="55"/>
      <c r="P91" s="3"/>
      <c r="Q91" s="3"/>
      <c r="R91" s="24"/>
      <c r="S91" s="314"/>
    </row>
    <row r="92" spans="1:19" x14ac:dyDescent="0.3">
      <c r="A92" s="36">
        <f t="shared" si="1"/>
        <v>90</v>
      </c>
      <c r="B92" s="22"/>
      <c r="C92" s="70"/>
      <c r="D92" s="67"/>
      <c r="E92" s="6"/>
      <c r="F92" s="30"/>
      <c r="G92" s="73"/>
      <c r="H92" s="80"/>
      <c r="I92" s="11"/>
      <c r="J92" s="24"/>
      <c r="K92" s="22"/>
      <c r="L92" s="23"/>
      <c r="M92" s="23"/>
      <c r="N92" s="24"/>
      <c r="O92" s="55"/>
      <c r="P92" s="3"/>
      <c r="Q92" s="3"/>
      <c r="R92" s="24"/>
      <c r="S92" s="314"/>
    </row>
    <row r="93" spans="1:19" x14ac:dyDescent="0.3">
      <c r="A93" s="36">
        <f t="shared" si="1"/>
        <v>91</v>
      </c>
      <c r="B93" s="22"/>
      <c r="C93" s="70"/>
      <c r="D93" s="67"/>
      <c r="E93" s="6"/>
      <c r="F93" s="30"/>
      <c r="G93" s="73"/>
      <c r="H93" s="80"/>
      <c r="I93" s="11"/>
      <c r="J93" s="24"/>
      <c r="K93" s="22"/>
      <c r="L93" s="23"/>
      <c r="M93" s="23"/>
      <c r="N93" s="24"/>
      <c r="O93" s="55"/>
      <c r="P93" s="3"/>
      <c r="Q93" s="3"/>
      <c r="R93" s="24"/>
      <c r="S93" s="314"/>
    </row>
    <row r="94" spans="1:19" x14ac:dyDescent="0.3">
      <c r="A94" s="36">
        <f t="shared" si="1"/>
        <v>92</v>
      </c>
      <c r="B94" s="22"/>
      <c r="C94" s="70"/>
      <c r="D94" s="67"/>
      <c r="E94" s="6"/>
      <c r="F94" s="30"/>
      <c r="G94" s="73"/>
      <c r="H94" s="80"/>
      <c r="I94" s="11"/>
      <c r="J94" s="24"/>
      <c r="K94" s="22"/>
      <c r="L94" s="23"/>
      <c r="M94" s="23"/>
      <c r="N94" s="24"/>
      <c r="O94" s="55"/>
      <c r="P94" s="3"/>
      <c r="Q94" s="3"/>
      <c r="R94" s="24"/>
      <c r="S94" s="314"/>
    </row>
    <row r="95" spans="1:19" x14ac:dyDescent="0.3">
      <c r="A95" s="36">
        <f t="shared" si="1"/>
        <v>93</v>
      </c>
      <c r="B95" s="22"/>
      <c r="C95" s="70"/>
      <c r="D95" s="67"/>
      <c r="E95" s="6"/>
      <c r="F95" s="30"/>
      <c r="G95" s="73"/>
      <c r="H95" s="80"/>
      <c r="I95" s="11"/>
      <c r="J95" s="24"/>
      <c r="K95" s="22"/>
      <c r="L95" s="23"/>
      <c r="M95" s="23"/>
      <c r="N95" s="24"/>
      <c r="O95" s="55"/>
      <c r="P95" s="3"/>
      <c r="Q95" s="3"/>
      <c r="R95" s="24"/>
      <c r="S95" s="314"/>
    </row>
    <row r="96" spans="1:19" x14ac:dyDescent="0.3">
      <c r="A96" s="36">
        <f t="shared" si="1"/>
        <v>94</v>
      </c>
      <c r="B96" s="22"/>
      <c r="C96" s="70"/>
      <c r="D96" s="67"/>
      <c r="E96" s="6"/>
      <c r="F96" s="30"/>
      <c r="G96" s="73"/>
      <c r="H96" s="80"/>
      <c r="I96" s="11"/>
      <c r="J96" s="24"/>
      <c r="K96" s="22"/>
      <c r="L96" s="23"/>
      <c r="M96" s="23"/>
      <c r="N96" s="24"/>
      <c r="O96" s="55"/>
      <c r="P96" s="3"/>
      <c r="Q96" s="3"/>
      <c r="R96" s="24"/>
      <c r="S96" s="314"/>
    </row>
    <row r="97" spans="1:19" x14ac:dyDescent="0.3">
      <c r="A97" s="36">
        <f t="shared" si="1"/>
        <v>95</v>
      </c>
      <c r="B97" s="22"/>
      <c r="C97" s="70"/>
      <c r="D97" s="67"/>
      <c r="E97" s="6"/>
      <c r="F97" s="30"/>
      <c r="G97" s="73"/>
      <c r="H97" s="80"/>
      <c r="I97" s="11"/>
      <c r="J97" s="24"/>
      <c r="K97" s="22"/>
      <c r="L97" s="23"/>
      <c r="M97" s="23"/>
      <c r="N97" s="24"/>
      <c r="O97" s="55"/>
      <c r="P97" s="3"/>
      <c r="Q97" s="3"/>
      <c r="R97" s="24"/>
      <c r="S97" s="314"/>
    </row>
    <row r="98" spans="1:19" x14ac:dyDescent="0.3">
      <c r="A98" s="36">
        <f t="shared" si="1"/>
        <v>96</v>
      </c>
      <c r="B98" s="22"/>
      <c r="C98" s="70"/>
      <c r="D98" s="67"/>
      <c r="E98" s="6"/>
      <c r="F98" s="30"/>
      <c r="G98" s="73"/>
      <c r="H98" s="80"/>
      <c r="I98" s="11"/>
      <c r="J98" s="24"/>
      <c r="K98" s="22"/>
      <c r="L98" s="23"/>
      <c r="M98" s="23"/>
      <c r="N98" s="24"/>
      <c r="O98" s="55"/>
      <c r="P98" s="3"/>
      <c r="Q98" s="3"/>
      <c r="R98" s="24"/>
      <c r="S98" s="314"/>
    </row>
    <row r="99" spans="1:19" x14ac:dyDescent="0.3">
      <c r="A99" s="36">
        <f t="shared" si="1"/>
        <v>97</v>
      </c>
      <c r="B99" s="22"/>
      <c r="C99" s="70"/>
      <c r="D99" s="67"/>
      <c r="E99" s="6"/>
      <c r="F99" s="30"/>
      <c r="G99" s="73"/>
      <c r="H99" s="80"/>
      <c r="I99" s="11"/>
      <c r="J99" s="24"/>
      <c r="K99" s="22"/>
      <c r="L99" s="23"/>
      <c r="M99" s="23"/>
      <c r="N99" s="24"/>
      <c r="O99" s="55"/>
      <c r="P99" s="3"/>
      <c r="Q99" s="3"/>
      <c r="R99" s="24"/>
      <c r="S99" s="314"/>
    </row>
    <row r="100" spans="1:19" x14ac:dyDescent="0.3">
      <c r="A100" s="36">
        <f t="shared" si="1"/>
        <v>98</v>
      </c>
      <c r="B100" s="22"/>
      <c r="C100" s="70"/>
      <c r="D100" s="67"/>
      <c r="E100" s="6"/>
      <c r="F100" s="30"/>
      <c r="G100" s="73"/>
      <c r="H100" s="80"/>
      <c r="I100" s="11"/>
      <c r="J100" s="24"/>
      <c r="K100" s="22"/>
      <c r="L100" s="23"/>
      <c r="M100" s="23"/>
      <c r="N100" s="24"/>
      <c r="O100" s="55"/>
      <c r="P100" s="3"/>
      <c r="Q100" s="3"/>
      <c r="R100" s="24"/>
      <c r="S100" s="314"/>
    </row>
    <row r="101" spans="1:19" x14ac:dyDescent="0.3">
      <c r="A101" s="36">
        <f t="shared" si="1"/>
        <v>99</v>
      </c>
      <c r="B101" s="22"/>
      <c r="C101" s="70"/>
      <c r="D101" s="67"/>
      <c r="E101" s="6"/>
      <c r="F101" s="30"/>
      <c r="G101" s="73"/>
      <c r="H101" s="80"/>
      <c r="I101" s="11"/>
      <c r="J101" s="24"/>
      <c r="K101" s="22"/>
      <c r="L101" s="23"/>
      <c r="M101" s="23"/>
      <c r="N101" s="24"/>
      <c r="O101" s="55"/>
      <c r="P101" s="3"/>
      <c r="Q101" s="3"/>
      <c r="R101" s="24"/>
      <c r="S101" s="314"/>
    </row>
    <row r="102" spans="1:19" ht="15" thickBot="1" x14ac:dyDescent="0.35">
      <c r="A102" s="37">
        <f t="shared" si="1"/>
        <v>100</v>
      </c>
      <c r="B102" s="25"/>
      <c r="C102" s="71"/>
      <c r="D102" s="68"/>
      <c r="E102" s="14"/>
      <c r="F102" s="79"/>
      <c r="G102" s="75"/>
      <c r="H102" s="81"/>
      <c r="I102" s="13"/>
      <c r="J102" s="28"/>
      <c r="K102" s="25"/>
      <c r="L102" s="26"/>
      <c r="M102" s="26"/>
      <c r="N102" s="28"/>
      <c r="O102" s="56"/>
      <c r="P102" s="27"/>
      <c r="Q102" s="27"/>
      <c r="R102" s="28"/>
      <c r="S102" s="315"/>
    </row>
    <row r="105" spans="1:19" ht="15" customHeight="1" x14ac:dyDescent="0.3">
      <c r="A105" s="270" t="s">
        <v>284</v>
      </c>
      <c r="B105" s="270"/>
    </row>
    <row r="106" spans="1:19" ht="15" customHeight="1" x14ac:dyDescent="0.3">
      <c r="A106" s="270"/>
      <c r="B106" s="270"/>
    </row>
  </sheetData>
  <mergeCells count="9">
    <mergeCell ref="A105:B106"/>
    <mergeCell ref="S1:S102"/>
    <mergeCell ref="A1:A2"/>
    <mergeCell ref="G1:H1"/>
    <mergeCell ref="I1:J1"/>
    <mergeCell ref="K1:N1"/>
    <mergeCell ref="O1:R1"/>
    <mergeCell ref="D1:F1"/>
    <mergeCell ref="B1:C1"/>
  </mergeCells>
  <conditionalFormatting sqref="C3:D102">
    <cfRule type="expression" dxfId="39" priority="1">
      <formula>$B3=""</formula>
    </cfRule>
  </conditionalFormatting>
  <conditionalFormatting sqref="E3:E102">
    <cfRule type="expression" dxfId="38" priority="63">
      <formula>D3=""</formula>
    </cfRule>
  </conditionalFormatting>
  <conditionalFormatting sqref="F3:F102">
    <cfRule type="expression" dxfId="37" priority="32">
      <formula>D3=""</formula>
    </cfRule>
  </conditionalFormatting>
  <conditionalFormatting sqref="G3:G102">
    <cfRule type="expression" dxfId="36" priority="74">
      <formula>B3=""</formula>
    </cfRule>
  </conditionalFormatting>
  <conditionalFormatting sqref="I4:J102 H3:H102">
    <cfRule type="expression" dxfId="34" priority="17">
      <formula>B3=""</formula>
    </cfRule>
  </conditionalFormatting>
  <conditionalFormatting sqref="K3:K102">
    <cfRule type="expression" dxfId="32" priority="76">
      <formula>$B3=""</formula>
    </cfRule>
  </conditionalFormatting>
  <conditionalFormatting sqref="L3:L102">
    <cfRule type="expression" dxfId="29" priority="26">
      <formula>K3="Yes"</formula>
    </cfRule>
  </conditionalFormatting>
  <conditionalFormatting sqref="M3:M102">
    <cfRule type="expression" dxfId="28" priority="25">
      <formula>K3="No"</formula>
    </cfRule>
  </conditionalFormatting>
  <conditionalFormatting sqref="N3:N102">
    <cfRule type="expression" dxfId="27" priority="24">
      <formula>K3="No"</formula>
    </cfRule>
  </conditionalFormatting>
  <hyperlinks>
    <hyperlink ref="A105:B106" location="Main!A1" display="Back to Main Tab" xr:uid="{8C102DA1-A6F3-4863-A564-DCF051E05E4D}"/>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3" id="{76E2F1BD-7234-4678-A727-DEFB5A4BEFD6}">
            <xm:f>$H3=List!$F$30</xm:f>
            <x14:dxf>
              <fill>
                <patternFill>
                  <bgColor theme="0" tint="-0.14996795556505021"/>
                </patternFill>
              </fill>
            </x14:dxf>
          </x14:cfRule>
          <xm:sqref>I3:I102</xm:sqref>
        </x14:conditionalFormatting>
        <x14:conditionalFormatting xmlns:xm="http://schemas.microsoft.com/office/excel/2006/main">
          <x14:cfRule type="expression" priority="12" id="{DF62DFD7-AAFD-45EB-B25F-15F02694F5DD}">
            <xm:f>H3=List!$F$31</xm:f>
            <x14:dxf>
              <font>
                <color rgb="FF006100"/>
              </font>
              <fill>
                <patternFill>
                  <bgColor rgb="FFC6EFCE"/>
                </patternFill>
              </fill>
            </x14:dxf>
          </x14:cfRule>
          <xm:sqref>J3:J102</xm:sqref>
        </x14:conditionalFormatting>
        <x14:conditionalFormatting xmlns:xm="http://schemas.microsoft.com/office/excel/2006/main">
          <x14:cfRule type="expression" priority="81" id="{F6F8A02C-8FDC-4477-84F8-8195725FD8EE}">
            <xm:f>B3=List!$D$8</xm:f>
            <x14:dxf>
              <fill>
                <patternFill>
                  <bgColor theme="0"/>
                </patternFill>
              </fill>
            </x14:dxf>
          </x14:cfRule>
          <x14:cfRule type="expression" priority="82" id="{3111B202-91FD-4119-A5D4-4D2A24264E46}">
            <xm:f>B3=List!$D$7</xm:f>
            <x14:dxf>
              <fill>
                <patternFill>
                  <bgColor theme="0"/>
                </patternFill>
              </fill>
            </x14:dxf>
          </x14:cfRule>
          <xm:sqref>K3:K102</xm:sqref>
        </x14:conditionalFormatting>
        <x14:conditionalFormatting xmlns:xm="http://schemas.microsoft.com/office/excel/2006/main">
          <x14:cfRule type="expression" priority="77" id="{299079AD-CFCD-4F8F-BEC5-2DB47DCB7D4F}">
            <xm:f>B3=List!$D$19</xm:f>
            <x14:dxf>
              <fill>
                <patternFill>
                  <bgColor theme="0" tint="-0.14996795556505021"/>
                </patternFill>
              </fill>
            </x14:dxf>
          </x14:cfRule>
          <xm:sqref>O3:O102</xm:sqref>
        </x14:conditionalFormatting>
        <x14:conditionalFormatting xmlns:xm="http://schemas.microsoft.com/office/excel/2006/main">
          <x14:cfRule type="expression" priority="78" id="{20BC78CF-86B5-4C8E-9B53-ECC9690456E9}">
            <xm:f>B3=List!$D$17</xm:f>
            <x14:dxf>
              <font>
                <color rgb="FF006100"/>
              </font>
              <fill>
                <patternFill>
                  <bgColor rgb="FFC6EFCE"/>
                </patternFill>
              </fill>
            </x14:dxf>
          </x14:cfRule>
          <xm:sqref>P3:P102</xm:sqref>
        </x14:conditionalFormatting>
        <x14:conditionalFormatting xmlns:xm="http://schemas.microsoft.com/office/excel/2006/main">
          <x14:cfRule type="expression" priority="79" id="{25568C4A-7A72-4413-91ED-FCDD59D36E7A}">
            <xm:f>B3=List!$D$22</xm:f>
            <x14:dxf>
              <font>
                <color rgb="FF006100"/>
              </font>
              <fill>
                <patternFill>
                  <bgColor rgb="FFC6EFCE"/>
                </patternFill>
              </fill>
            </x14:dxf>
          </x14:cfRule>
          <xm:sqref>Q3:Q102</xm:sqref>
        </x14:conditionalFormatting>
        <x14:conditionalFormatting xmlns:xm="http://schemas.microsoft.com/office/excel/2006/main">
          <x14:cfRule type="expression" priority="80" id="{8C1B11D2-3AA0-47BE-9EA2-3CF030DBDC14}">
            <xm:f>B3=List!$D$22</xm:f>
            <x14:dxf>
              <font>
                <color rgb="FF006100"/>
              </font>
              <fill>
                <patternFill>
                  <bgColor rgb="FFC6EFCE"/>
                </patternFill>
              </fill>
            </x14:dxf>
          </x14:cfRule>
          <xm:sqref>R3:R102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BC8AB97-19FB-40AB-9A97-51E8D7A0A762}">
          <x14:formula1>
            <xm:f>List!$B$5:$B$13</xm:f>
          </x14:formula1>
          <xm:sqref>J3:J102</xm:sqref>
        </x14:dataValidation>
        <x14:dataValidation type="list" allowBlank="1" showInputMessage="1" showErrorMessage="1" xr:uid="{A2343974-7144-421A-A74F-A8AB15CB0BEC}">
          <x14:formula1>
            <xm:f>List!$F$30:$F$34</xm:f>
          </x14:formula1>
          <xm:sqref>H3:H102</xm:sqref>
        </x14:dataValidation>
        <x14:dataValidation type="list" allowBlank="1" showInputMessage="1" showErrorMessage="1" xr:uid="{AD9EB19F-1B36-46D5-999F-8B67FCEDC4BC}">
          <x14:formula1>
            <xm:f>List!$F$13:$F$26</xm:f>
          </x14:formula1>
          <xm:sqref>G3:G102</xm:sqref>
        </x14:dataValidation>
        <x14:dataValidation type="list" allowBlank="1" showInputMessage="1" showErrorMessage="1" xr:uid="{37E1AAA5-57E2-4443-916D-2157D23E202F}">
          <x14:formula1>
            <xm:f>List!$F$8:$F$9</xm:f>
          </x14:formula1>
          <xm:sqref>R3:R102</xm:sqref>
        </x14:dataValidation>
        <x14:dataValidation type="list" allowBlank="1" showInputMessage="1" showErrorMessage="1" xr:uid="{349C421C-C73E-4DE7-94B4-AAE8C17F4415}">
          <x14:formula1>
            <xm:f>List!$F$2:$F$4</xm:f>
          </x14:formula1>
          <xm:sqref>Q3:Q102</xm:sqref>
        </x14:dataValidation>
        <x14:dataValidation type="list" allowBlank="1" showInputMessage="1" showErrorMessage="1" xr:uid="{C104D12C-9B67-4AB4-BDD8-C1975BD781E9}">
          <x14:formula1>
            <xm:f>List!$B$16:$B$17</xm:f>
          </x14:formula1>
          <xm:sqref>P3:P102 K3:K102</xm:sqref>
        </x14:dataValidation>
        <x14:dataValidation type="list" allowBlank="1" showInputMessage="1" showErrorMessage="1" xr:uid="{CAC2BB74-FC76-499D-BD52-2655C127DF79}">
          <x14:formula1>
            <xm:f>List!$D$25:$D$36</xm:f>
          </x14:formula1>
          <xm:sqref>E3:E102</xm:sqref>
        </x14:dataValidation>
        <x14:dataValidation type="list" allowBlank="1" showInputMessage="1" showErrorMessage="1" xr:uid="{F24AB797-82D7-4846-9C61-1285B73FF256}">
          <x14:formula1>
            <xm:f>List!$D$2:$D$3</xm:f>
          </x14:formula1>
          <xm:sqref>D3:D102</xm:sqref>
        </x14:dataValidation>
        <x14:dataValidation type="list" allowBlank="1" showInputMessage="1" showErrorMessage="1" xr:uid="{5271A7AA-CBCF-4E02-9D87-87DC0CF8DD5A}">
          <x14:formula1>
            <xm:f>List!$D$14:$D$22</xm:f>
          </x14:formula1>
          <xm:sqref>B3:B102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62A53-1AD6-4B10-9034-1ACB877E258F}">
  <dimension ref="A1:R43"/>
  <sheetViews>
    <sheetView workbookViewId="0">
      <selection sqref="A1:A2"/>
    </sheetView>
  </sheetViews>
  <sheetFormatPr defaultRowHeight="14.4" x14ac:dyDescent="0.3"/>
  <cols>
    <col min="1" max="1" width="36.6640625" customWidth="1"/>
    <col min="2" max="2" width="28.109375" bestFit="1" customWidth="1"/>
    <col min="3" max="3" width="51.33203125" bestFit="1" customWidth="1"/>
    <col min="4" max="4" width="21.88671875" customWidth="1"/>
    <col min="5" max="5" width="21" bestFit="1" customWidth="1"/>
    <col min="6" max="6" width="35.88671875" customWidth="1"/>
    <col min="7" max="7" width="21.5546875" customWidth="1"/>
    <col min="8" max="8" width="16.33203125" customWidth="1"/>
    <col min="9" max="9" width="0" hidden="1" customWidth="1"/>
    <col min="10" max="10" width="13.6640625" customWidth="1"/>
    <col min="11" max="11" width="20.109375" customWidth="1"/>
    <col min="12" max="12" width="9.5546875" bestFit="1" customWidth="1"/>
    <col min="13" max="13" width="8.33203125" hidden="1" customWidth="1"/>
    <col min="15" max="15" width="8.88671875" hidden="1" customWidth="1"/>
    <col min="16" max="17" width="0" hidden="1" customWidth="1"/>
  </cols>
  <sheetData>
    <row r="1" spans="1:18" ht="21.6" thickBot="1" x14ac:dyDescent="0.45">
      <c r="A1" s="322" t="s">
        <v>200</v>
      </c>
      <c r="H1" s="321" t="s">
        <v>207</v>
      </c>
      <c r="I1" s="321"/>
      <c r="J1" s="321"/>
      <c r="K1" s="321"/>
      <c r="L1" s="321"/>
      <c r="M1" s="321"/>
      <c r="N1" s="321"/>
      <c r="R1" s="291" t="s">
        <v>293</v>
      </c>
    </row>
    <row r="2" spans="1:18" s="7" customFormat="1" ht="63" thickBot="1" x14ac:dyDescent="0.35">
      <c r="A2" s="323"/>
      <c r="B2" s="100" t="str">
        <f>"Does "&amp;Main!B2&amp;" incorporate this practice in the commute to work program?"</f>
        <v>Does  incorporate this practice in the commute to work program?</v>
      </c>
      <c r="C2" s="93" t="s">
        <v>145</v>
      </c>
      <c r="D2" s="94" t="s">
        <v>326</v>
      </c>
      <c r="E2" s="135" t="s">
        <v>327</v>
      </c>
      <c r="F2" s="93" t="s">
        <v>198</v>
      </c>
      <c r="G2" s="135" t="s">
        <v>199</v>
      </c>
      <c r="H2" s="93" t="s">
        <v>208</v>
      </c>
      <c r="I2" s="145" t="s">
        <v>210</v>
      </c>
      <c r="J2" s="94" t="s">
        <v>209</v>
      </c>
      <c r="K2" s="135" t="s">
        <v>211</v>
      </c>
      <c r="L2" s="93" t="s">
        <v>212</v>
      </c>
      <c r="M2" s="145" t="s">
        <v>213</v>
      </c>
      <c r="N2" s="95" t="s">
        <v>358</v>
      </c>
      <c r="O2" s="133" t="s">
        <v>214</v>
      </c>
      <c r="R2" s="292"/>
    </row>
    <row r="3" spans="1:18" ht="15" thickBot="1" x14ac:dyDescent="0.35">
      <c r="A3" s="35" t="s">
        <v>205</v>
      </c>
      <c r="B3" s="163"/>
      <c r="C3" s="206"/>
      <c r="D3" s="33"/>
      <c r="E3" s="34"/>
      <c r="F3" s="18"/>
      <c r="G3" s="132"/>
      <c r="H3" s="18"/>
      <c r="I3" s="20" t="str">
        <f>IF(H3=List!D$7,22.6,IF(H3=List!D$8,25,""))</f>
        <v/>
      </c>
      <c r="J3" s="20"/>
      <c r="K3" s="132"/>
      <c r="L3" s="8"/>
      <c r="M3" s="33">
        <f>IF(L3=List!D$7,6.6,IF(L3=List!D$8,7.3,0))</f>
        <v>0</v>
      </c>
      <c r="N3" s="34"/>
      <c r="O3" s="136" t="str">
        <f>IF(L3="","",14797)</f>
        <v/>
      </c>
      <c r="R3" s="292"/>
    </row>
    <row r="4" spans="1:18" ht="15" thickBot="1" x14ac:dyDescent="0.35">
      <c r="A4" s="36" t="s">
        <v>201</v>
      </c>
      <c r="B4" s="164"/>
      <c r="C4" s="72"/>
      <c r="D4" s="3"/>
      <c r="E4" s="24"/>
      <c r="F4" s="22"/>
      <c r="G4" s="53"/>
      <c r="H4" s="22"/>
      <c r="I4" s="3" t="str">
        <f>IF(H4=List!D$7,22.6,IF(H4=List!D$8,25,""))</f>
        <v/>
      </c>
      <c r="J4" s="3"/>
      <c r="K4" s="53"/>
      <c r="L4" s="11"/>
      <c r="M4" s="3">
        <f>IF(L4=List!D$7,6.6,IF(L4=List!D$8,7.3,0))</f>
        <v>0</v>
      </c>
      <c r="N4" s="24"/>
      <c r="O4" s="136" t="str">
        <f t="shared" ref="O4:O11" si="0">IF(L4="","",14797)</f>
        <v/>
      </c>
      <c r="R4" s="292"/>
    </row>
    <row r="5" spans="1:18" ht="15" thickBot="1" x14ac:dyDescent="0.35">
      <c r="A5" s="36" t="s">
        <v>203</v>
      </c>
      <c r="B5" s="164"/>
      <c r="C5" s="72"/>
      <c r="D5" s="3"/>
      <c r="E5" s="24"/>
      <c r="F5" s="22"/>
      <c r="G5" s="53"/>
      <c r="H5" s="22"/>
      <c r="I5" s="3" t="str">
        <f>IF(H5=List!D$7,22.6,IF(H5=List!D$8,25,""))</f>
        <v/>
      </c>
      <c r="J5" s="3"/>
      <c r="K5" s="53"/>
      <c r="L5" s="11"/>
      <c r="M5" s="3">
        <f>IF(L5=List!D$7,6.6,IF(L5=List!D$8,7.3,0))</f>
        <v>0</v>
      </c>
      <c r="N5" s="24"/>
      <c r="O5" s="136" t="str">
        <f t="shared" si="0"/>
        <v/>
      </c>
      <c r="R5" s="292"/>
    </row>
    <row r="6" spans="1:18" ht="15" thickBot="1" x14ac:dyDescent="0.35">
      <c r="A6" s="36" t="s">
        <v>197</v>
      </c>
      <c r="B6" s="164"/>
      <c r="C6" s="72"/>
      <c r="D6" s="3"/>
      <c r="E6" s="24"/>
      <c r="F6" s="22"/>
      <c r="G6" s="53"/>
      <c r="H6" s="22"/>
      <c r="I6" s="3" t="str">
        <f>IF(H6=List!D$7,22.6,IF(H6=List!D$8,25,""))</f>
        <v/>
      </c>
      <c r="J6" s="3"/>
      <c r="K6" s="53"/>
      <c r="L6" s="11"/>
      <c r="M6" s="3">
        <f>IF(L6=List!D$7,6.6,IF(L6=List!D$8,7.3,0))</f>
        <v>0</v>
      </c>
      <c r="N6" s="24"/>
      <c r="O6" s="136" t="str">
        <f t="shared" si="0"/>
        <v/>
      </c>
      <c r="R6" s="292"/>
    </row>
    <row r="7" spans="1:18" ht="15" thickBot="1" x14ac:dyDescent="0.35">
      <c r="A7" s="36" t="s">
        <v>206</v>
      </c>
      <c r="B7" s="164"/>
      <c r="C7" s="72"/>
      <c r="D7" s="3"/>
      <c r="E7" s="24"/>
      <c r="F7" s="22"/>
      <c r="G7" s="53"/>
      <c r="H7" s="22"/>
      <c r="I7" s="3" t="str">
        <f>IF(H7=List!D$7,22.6,IF(H7=List!D$8,25,""))</f>
        <v/>
      </c>
      <c r="J7" s="3"/>
      <c r="K7" s="53"/>
      <c r="L7" s="22"/>
      <c r="M7" s="3">
        <f>IF(L7=List!D$7,6.6,IF(L7=List!D$8,7.3,0))</f>
        <v>0</v>
      </c>
      <c r="N7" s="24"/>
      <c r="O7" s="136" t="str">
        <f t="shared" si="0"/>
        <v/>
      </c>
      <c r="R7" s="292"/>
    </row>
    <row r="8" spans="1:18" ht="15" thickBot="1" x14ac:dyDescent="0.35">
      <c r="A8" s="36" t="s">
        <v>45</v>
      </c>
      <c r="B8" s="164"/>
      <c r="C8" s="72"/>
      <c r="D8" s="3"/>
      <c r="E8" s="24"/>
      <c r="F8" s="22"/>
      <c r="G8" s="53"/>
      <c r="H8" s="22"/>
      <c r="I8" s="3" t="str">
        <f>IF(H8=List!D$7,22.6,IF(H8=List!D$8,25,""))</f>
        <v/>
      </c>
      <c r="J8" s="3"/>
      <c r="K8" s="53"/>
      <c r="L8" s="11"/>
      <c r="M8" s="3">
        <f>IF(L8=List!D$7,6.6,IF(L8=List!D$8,7.3,0))</f>
        <v>0</v>
      </c>
      <c r="N8" s="24"/>
      <c r="O8" s="136" t="str">
        <f t="shared" si="0"/>
        <v/>
      </c>
      <c r="R8" s="292"/>
    </row>
    <row r="9" spans="1:18" ht="15" thickBot="1" x14ac:dyDescent="0.35">
      <c r="A9" s="36" t="s">
        <v>204</v>
      </c>
      <c r="B9" s="164"/>
      <c r="C9" s="72"/>
      <c r="D9" s="3"/>
      <c r="E9" s="24"/>
      <c r="F9" s="22"/>
      <c r="G9" s="53"/>
      <c r="H9" s="22"/>
      <c r="I9" s="3" t="str">
        <f>IF(H9=List!D$7,22.6,IF(H9=List!D$8,25,""))</f>
        <v/>
      </c>
      <c r="J9" s="3"/>
      <c r="K9" s="53"/>
      <c r="L9" s="11"/>
      <c r="M9" s="3">
        <f>IF(L9=List!D$7,6.6,IF(L9=List!D$8,7.3,0))</f>
        <v>0</v>
      </c>
      <c r="N9" s="24"/>
      <c r="O9" s="136" t="str">
        <f t="shared" si="0"/>
        <v/>
      </c>
      <c r="R9" s="292"/>
    </row>
    <row r="10" spans="1:18" ht="15" thickBot="1" x14ac:dyDescent="0.35">
      <c r="A10" s="36" t="s">
        <v>202</v>
      </c>
      <c r="B10" s="164"/>
      <c r="C10" s="72"/>
      <c r="D10" s="3"/>
      <c r="E10" s="24"/>
      <c r="F10" s="22"/>
      <c r="G10" s="53"/>
      <c r="H10" s="22"/>
      <c r="I10" s="3" t="str">
        <f>IF(H10=List!D$7,22.6,IF(H10=List!D$8,25,""))</f>
        <v/>
      </c>
      <c r="J10" s="3"/>
      <c r="K10" s="53"/>
      <c r="L10" s="11"/>
      <c r="M10" s="3">
        <f>IF(L10=List!D$7,6.6,IF(L10=List!D$8,7.3,0))</f>
        <v>0</v>
      </c>
      <c r="N10" s="24"/>
      <c r="O10" s="136" t="str">
        <f t="shared" si="0"/>
        <v/>
      </c>
      <c r="R10" s="292"/>
    </row>
    <row r="11" spans="1:18" ht="15" thickBot="1" x14ac:dyDescent="0.35">
      <c r="A11" s="37" t="s">
        <v>27</v>
      </c>
      <c r="B11" s="165"/>
      <c r="C11" s="207"/>
      <c r="D11" s="27"/>
      <c r="E11" s="28"/>
      <c r="F11" s="25"/>
      <c r="G11" s="54"/>
      <c r="H11" s="25"/>
      <c r="I11" s="27" t="str">
        <f>IF(H11=List!D$7,22.6,IF(H11=List!D$8,25,""))</f>
        <v/>
      </c>
      <c r="J11" s="27"/>
      <c r="K11" s="54"/>
      <c r="L11" s="13"/>
      <c r="M11" s="27">
        <f>IF(L11=List!D$7,6.6,IF(L11=List!D$8,7.3,0))</f>
        <v>0</v>
      </c>
      <c r="N11" s="28"/>
      <c r="O11" s="137" t="str">
        <f t="shared" si="0"/>
        <v/>
      </c>
      <c r="R11" s="293"/>
    </row>
    <row r="12" spans="1:18" s="134" customFormat="1" x14ac:dyDescent="0.3">
      <c r="C12" s="131"/>
    </row>
    <row r="13" spans="1:18" s="134" customFormat="1" ht="15" thickBot="1" x14ac:dyDescent="0.35">
      <c r="C13" s="131"/>
    </row>
    <row r="14" spans="1:18" s="134" customFormat="1" ht="78" thickBot="1" x14ac:dyDescent="0.55000000000000004">
      <c r="A14" s="203" t="s">
        <v>273</v>
      </c>
      <c r="B14" s="93" t="s">
        <v>198</v>
      </c>
      <c r="C14" s="95" t="s">
        <v>199</v>
      </c>
      <c r="D14" s="93" t="s">
        <v>208</v>
      </c>
      <c r="E14" s="94" t="s">
        <v>209</v>
      </c>
      <c r="F14" s="95" t="s">
        <v>211</v>
      </c>
      <c r="G14" s="291" t="s">
        <v>294</v>
      </c>
      <c r="O14" s="139" t="s">
        <v>220</v>
      </c>
      <c r="P14" s="140" t="s">
        <v>218</v>
      </c>
      <c r="Q14" s="140" t="s">
        <v>219</v>
      </c>
    </row>
    <row r="15" spans="1:18" x14ac:dyDescent="0.3">
      <c r="A15" s="142" t="str">
        <f>IF('1 On Road Fleet'!Y3=1,'1 On Road Fleet'!E3&amp;" "&amp;'1 On Road Fleet'!B3&amp;" "&amp;'1 On Road Fleet'!C3&amp;" "&amp;'1 On Road Fleet'!D3,"")</f>
        <v/>
      </c>
      <c r="B15" s="31"/>
      <c r="C15" s="34"/>
      <c r="D15" s="31"/>
      <c r="E15" s="33"/>
      <c r="F15" s="34"/>
      <c r="G15" s="292"/>
      <c r="O15" s="8" t="str">
        <f>IF(D15="","",IF(D15=List!D$7,VMT!P15,Q15))</f>
        <v/>
      </c>
      <c r="P15" s="33" t="str">
        <f>IF($D15=List!$D$7,LOOKUP('1 On Road Fleet'!$D3,List!$N$13:$N$19,List!$O$13:$O$19),"")</f>
        <v/>
      </c>
      <c r="Q15" s="34" t="str">
        <f>IF(D15=List!$D$8,LOOKUP('1 On Road Fleet'!$D$3,List!N$23:N29,List!O$23:O$29),"")</f>
        <v/>
      </c>
    </row>
    <row r="16" spans="1:18" x14ac:dyDescent="0.3">
      <c r="A16" s="143" t="str">
        <f>IF('1 On Road Fleet'!Y4=1,'1 On Road Fleet'!E4&amp;" "&amp;'1 On Road Fleet'!B4&amp;" "&amp;'1 On Road Fleet'!C4&amp;" "&amp;'1 On Road Fleet'!D4,"")</f>
        <v/>
      </c>
      <c r="B16" s="22"/>
      <c r="C16" s="24"/>
      <c r="D16" s="22"/>
      <c r="E16" s="3"/>
      <c r="F16" s="24"/>
      <c r="G16" s="292"/>
      <c r="O16" s="11" t="str">
        <f>IF(D16="","",IF(D16=List!D$7,VMT!P16,Q16))</f>
        <v/>
      </c>
      <c r="P16" s="3" t="str">
        <f>IF($D16=List!$D$7,LOOKUP('1 On Road Fleet'!$D4,List!$N$13:$N$19,List!$O$13:$O$19),"")</f>
        <v/>
      </c>
      <c r="Q16" s="24" t="str">
        <f>IF(D16=List!$D$8,LOOKUP('1 On Road Fleet'!$D$3,List!N$23:N30,List!O$23:O$29),"")</f>
        <v/>
      </c>
    </row>
    <row r="17" spans="1:17" x14ac:dyDescent="0.3">
      <c r="A17" s="143" t="str">
        <f>IF('1 On Road Fleet'!Y5=1,'1 On Road Fleet'!E5&amp;" "&amp;'1 On Road Fleet'!B5&amp;" "&amp;'1 On Road Fleet'!C5&amp;" "&amp;'1 On Road Fleet'!D5,"")</f>
        <v/>
      </c>
      <c r="B17" s="22"/>
      <c r="C17" s="24"/>
      <c r="D17" s="22"/>
      <c r="E17" s="3"/>
      <c r="F17" s="24"/>
      <c r="G17" s="292"/>
      <c r="O17" s="11" t="str">
        <f>IF(D17="","",IF(D17=List!D$7,VMT!P17,Q17))</f>
        <v/>
      </c>
      <c r="P17" s="3" t="str">
        <f>IF($D17=List!$D$7,LOOKUP('1 On Road Fleet'!$D5,List!$N$13:$N$19,List!$O$13:$O$19),"")</f>
        <v/>
      </c>
      <c r="Q17" s="24" t="str">
        <f>IF(D17=List!$D$8,LOOKUP('1 On Road Fleet'!$D$3,List!N$23:N31,List!O$23:O$29),"")</f>
        <v/>
      </c>
    </row>
    <row r="18" spans="1:17" x14ac:dyDescent="0.3">
      <c r="A18" s="143" t="str">
        <f>IF('1 On Road Fleet'!Y6=1,'1 On Road Fleet'!E6&amp;" "&amp;'1 On Road Fleet'!B6&amp;" "&amp;'1 On Road Fleet'!C6&amp;" "&amp;'1 On Road Fleet'!D6,"")</f>
        <v/>
      </c>
      <c r="B18" s="22"/>
      <c r="C18" s="24"/>
      <c r="D18" s="22"/>
      <c r="E18" s="3"/>
      <c r="F18" s="24"/>
      <c r="G18" s="292"/>
      <c r="O18" s="11" t="str">
        <f>IF(D18="","",IF(D18=List!D$7,VMT!P18,Q18))</f>
        <v/>
      </c>
      <c r="P18" s="3" t="str">
        <f>IF($D18=List!$D$7,LOOKUP('1 On Road Fleet'!$D6,List!$N$13:$N$19,List!$O$13:$O$19),"")</f>
        <v/>
      </c>
      <c r="Q18" s="24" t="str">
        <f>IF(D18=List!$D$8,LOOKUP('1 On Road Fleet'!$D$3,List!N$23:N32,List!O$23:O$29),"")</f>
        <v/>
      </c>
    </row>
    <row r="19" spans="1:17" x14ac:dyDescent="0.3">
      <c r="A19" s="143" t="str">
        <f>IF('1 On Road Fleet'!Y7=1,'1 On Road Fleet'!E7&amp;" "&amp;'1 On Road Fleet'!B7&amp;" "&amp;'1 On Road Fleet'!C7&amp;" "&amp;'1 On Road Fleet'!D7,"")</f>
        <v/>
      </c>
      <c r="B19" s="22"/>
      <c r="C19" s="24"/>
      <c r="D19" s="22"/>
      <c r="E19" s="3"/>
      <c r="F19" s="24"/>
      <c r="G19" s="292"/>
      <c r="O19" s="11" t="str">
        <f>IF(D19="","",IF(D19=List!D$7,VMT!P19,Q19))</f>
        <v/>
      </c>
      <c r="P19" s="3" t="str">
        <f>IF($D19=List!$D$7,LOOKUP('1 On Road Fleet'!$D7,List!$N$13:$N$19,List!$O$13:$O$19),"")</f>
        <v/>
      </c>
      <c r="Q19" s="24" t="str">
        <f>IF(D19=List!$D$8,LOOKUP('1 On Road Fleet'!$D$3,List!N$23:N33,List!O$23:O$29),"")</f>
        <v/>
      </c>
    </row>
    <row r="20" spans="1:17" x14ac:dyDescent="0.3">
      <c r="A20" s="143" t="str">
        <f>IF('1 On Road Fleet'!Y8=1,'1 On Road Fleet'!E8&amp;" "&amp;'1 On Road Fleet'!B8&amp;" "&amp;'1 On Road Fleet'!C8&amp;" "&amp;'1 On Road Fleet'!D8,"")</f>
        <v/>
      </c>
      <c r="B20" s="22"/>
      <c r="C20" s="24"/>
      <c r="D20" s="22"/>
      <c r="E20" s="3"/>
      <c r="F20" s="24"/>
      <c r="G20" s="292"/>
      <c r="O20" s="11" t="str">
        <f>IF(D20="","",IF(D20=List!D$7,VMT!P20,Q20))</f>
        <v/>
      </c>
      <c r="P20" s="3" t="str">
        <f>IF($D20=List!$D$7,LOOKUP('1 On Road Fleet'!$D8,List!$N$13:$N$19,List!$O$13:$O$19),"")</f>
        <v/>
      </c>
      <c r="Q20" s="24" t="str">
        <f>IF(D20=List!$D$8,LOOKUP('1 On Road Fleet'!$D$3,List!N$23:N34,List!O$23:O$29),"")</f>
        <v/>
      </c>
    </row>
    <row r="21" spans="1:17" x14ac:dyDescent="0.3">
      <c r="A21" s="143" t="str">
        <f>IF('1 On Road Fleet'!Y9=1,'1 On Road Fleet'!E9&amp;" "&amp;'1 On Road Fleet'!B9&amp;" "&amp;'1 On Road Fleet'!C9&amp;" "&amp;'1 On Road Fleet'!D9,"")</f>
        <v/>
      </c>
      <c r="B21" s="22"/>
      <c r="C21" s="24"/>
      <c r="D21" s="22"/>
      <c r="E21" s="3"/>
      <c r="F21" s="24"/>
      <c r="G21" s="292"/>
      <c r="O21" s="11" t="str">
        <f>IF(D21="","",IF(D21=List!D$7,VMT!P21,Q21))</f>
        <v/>
      </c>
      <c r="P21" s="3" t="str">
        <f>IF($D21=List!$D$7,LOOKUP('1 On Road Fleet'!$D9,List!$N$13:$N$19,List!$O$13:$O$19),"")</f>
        <v/>
      </c>
      <c r="Q21" s="24" t="str">
        <f>IF(D21=List!$D$8,LOOKUP('1 On Road Fleet'!$D$3,List!N$23:N35,List!O$23:O$29),"")</f>
        <v/>
      </c>
    </row>
    <row r="22" spans="1:17" x14ac:dyDescent="0.3">
      <c r="A22" s="143" t="str">
        <f>IF('1 On Road Fleet'!Y10=1,'1 On Road Fleet'!E10&amp;" "&amp;'1 On Road Fleet'!B10&amp;" "&amp;'1 On Road Fleet'!C10&amp;" "&amp;'1 On Road Fleet'!D10,"")</f>
        <v/>
      </c>
      <c r="B22" s="22"/>
      <c r="C22" s="24"/>
      <c r="D22" s="22"/>
      <c r="E22" s="3"/>
      <c r="F22" s="24"/>
      <c r="G22" s="292"/>
      <c r="O22" s="11" t="str">
        <f>IF(D22="","",IF(D22=List!D$7,VMT!P22,Q22))</f>
        <v/>
      </c>
      <c r="P22" s="3" t="str">
        <f>IF($D22=List!$D$7,LOOKUP('1 On Road Fleet'!$D10,List!$N$13:$N$19,List!$O$13:$O$19),"")</f>
        <v/>
      </c>
      <c r="Q22" s="24" t="str">
        <f>IF(D22=List!$D$8,LOOKUP('1 On Road Fleet'!$D$3,List!N$23:N36,List!O$23:O$29),"")</f>
        <v/>
      </c>
    </row>
    <row r="23" spans="1:17" x14ac:dyDescent="0.3">
      <c r="A23" s="143" t="str">
        <f>IF('1 On Road Fleet'!Y11=1,'1 On Road Fleet'!E11&amp;" "&amp;'1 On Road Fleet'!B11&amp;" "&amp;'1 On Road Fleet'!C11&amp;" "&amp;'1 On Road Fleet'!D11,"")</f>
        <v/>
      </c>
      <c r="B23" s="22"/>
      <c r="C23" s="24"/>
      <c r="D23" s="22"/>
      <c r="E23" s="3"/>
      <c r="F23" s="24"/>
      <c r="G23" s="292"/>
      <c r="O23" s="11" t="str">
        <f>IF(D23="","",IF(D23=List!D$7,VMT!P23,Q23))</f>
        <v/>
      </c>
      <c r="P23" s="3" t="str">
        <f>IF($D23=List!$D$7,LOOKUP('1 On Road Fleet'!$D11,List!$N$13:$N$19,List!$O$13:$O$19),"")</f>
        <v/>
      </c>
      <c r="Q23" s="24" t="str">
        <f>IF(D23=List!$D$8,LOOKUP('1 On Road Fleet'!$D$3,List!N$23:N37,List!O$23:O$29),"")</f>
        <v/>
      </c>
    </row>
    <row r="24" spans="1:17" x14ac:dyDescent="0.3">
      <c r="A24" s="143" t="str">
        <f>IF('1 On Road Fleet'!Y12=1,'1 On Road Fleet'!E12&amp;" "&amp;'1 On Road Fleet'!B12&amp;" "&amp;'1 On Road Fleet'!C12&amp;" "&amp;'1 On Road Fleet'!D12,"")</f>
        <v/>
      </c>
      <c r="B24" s="22"/>
      <c r="C24" s="24"/>
      <c r="D24" s="22"/>
      <c r="E24" s="3"/>
      <c r="F24" s="24"/>
      <c r="G24" s="292"/>
      <c r="O24" s="11" t="str">
        <f>IF(D24="","",IF(D24=List!D$7,VMT!P24,Q24))</f>
        <v/>
      </c>
      <c r="P24" s="3" t="str">
        <f>IF($D24=List!$D$7,LOOKUP('1 On Road Fleet'!$D12,List!$N$13:$N$19,List!$O$13:$O$19),"")</f>
        <v/>
      </c>
      <c r="Q24" s="24" t="str">
        <f>IF(D24=List!$D$8,LOOKUP('1 On Road Fleet'!$D$3,List!N$23:N38,List!O$23:O$29),"")</f>
        <v/>
      </c>
    </row>
    <row r="25" spans="1:17" x14ac:dyDescent="0.3">
      <c r="A25" s="143" t="str">
        <f>IF('1 On Road Fleet'!Y13=1,'1 On Road Fleet'!E13&amp;" "&amp;'1 On Road Fleet'!B13&amp;" "&amp;'1 On Road Fleet'!C13&amp;" "&amp;'1 On Road Fleet'!D13,"")</f>
        <v/>
      </c>
      <c r="B25" s="22"/>
      <c r="C25" s="24"/>
      <c r="D25" s="22"/>
      <c r="E25" s="3"/>
      <c r="F25" s="24"/>
      <c r="G25" s="292"/>
      <c r="O25" s="11" t="str">
        <f>IF(D25="","",IF(D25=List!D$7,VMT!P25,Q25))</f>
        <v/>
      </c>
      <c r="P25" s="3" t="str">
        <f>IF($D25=List!$D$7,LOOKUP('1 On Road Fleet'!$D13,List!$N$13:$N$19,List!$O$13:$O$19),"")</f>
        <v/>
      </c>
      <c r="Q25" s="24" t="str">
        <f>IF(D25=List!$D$8,LOOKUP('1 On Road Fleet'!$D$3,List!N$23:N39,List!O$23:O$29),"")</f>
        <v/>
      </c>
    </row>
    <row r="26" spans="1:17" x14ac:dyDescent="0.3">
      <c r="A26" s="143" t="str">
        <f>IF('1 On Road Fleet'!Y14=1,'1 On Road Fleet'!E14&amp;" "&amp;'1 On Road Fleet'!B14&amp;" "&amp;'1 On Road Fleet'!C14&amp;" "&amp;'1 On Road Fleet'!D14,"")</f>
        <v/>
      </c>
      <c r="B26" s="22"/>
      <c r="C26" s="24"/>
      <c r="D26" s="22"/>
      <c r="E26" s="3"/>
      <c r="F26" s="24"/>
      <c r="G26" s="292"/>
      <c r="O26" s="11" t="str">
        <f>IF(D26="","",IF(D26=List!D$7,VMT!P26,Q26))</f>
        <v/>
      </c>
      <c r="P26" s="3" t="str">
        <f>IF($D26=List!$D$7,LOOKUP('1 On Road Fleet'!$D14,List!$N$13:$N$19,List!$O$13:$O$19),"")</f>
        <v/>
      </c>
      <c r="Q26" s="24" t="str">
        <f>IF(D26=List!$D$8,LOOKUP('1 On Road Fleet'!$D$3,List!N$23:N40,List!O$23:O$29),"")</f>
        <v/>
      </c>
    </row>
    <row r="27" spans="1:17" x14ac:dyDescent="0.3">
      <c r="A27" s="143" t="str">
        <f>IF('1 On Road Fleet'!Y15=1,'1 On Road Fleet'!E15&amp;" "&amp;'1 On Road Fleet'!B15&amp;" "&amp;'1 On Road Fleet'!C15&amp;" "&amp;'1 On Road Fleet'!D15,"")</f>
        <v/>
      </c>
      <c r="B27" s="22"/>
      <c r="C27" s="24"/>
      <c r="D27" s="22"/>
      <c r="E27" s="3"/>
      <c r="F27" s="24"/>
      <c r="G27" s="292"/>
      <c r="O27" s="11" t="str">
        <f>IF(D27="","",IF(D27=List!D$7,VMT!P27,Q27))</f>
        <v/>
      </c>
      <c r="P27" s="3" t="str">
        <f>IF($D27=List!$D$7,LOOKUP('1 On Road Fleet'!$D15,List!$N$13:$N$19,List!$O$13:$O$19),"")</f>
        <v/>
      </c>
      <c r="Q27" s="24" t="str">
        <f>IF(D27=List!$D$8,LOOKUP('1 On Road Fleet'!$D$3,List!N$23:N41,List!O$23:O$29),"")</f>
        <v/>
      </c>
    </row>
    <row r="28" spans="1:17" x14ac:dyDescent="0.3">
      <c r="A28" s="143" t="str">
        <f>IF('1 On Road Fleet'!Y16=1,'1 On Road Fleet'!E16&amp;" "&amp;'1 On Road Fleet'!B16&amp;" "&amp;'1 On Road Fleet'!C16&amp;" "&amp;'1 On Road Fleet'!D16,"")</f>
        <v/>
      </c>
      <c r="B28" s="22"/>
      <c r="C28" s="24"/>
      <c r="D28" s="22"/>
      <c r="E28" s="3"/>
      <c r="F28" s="24"/>
      <c r="G28" s="292"/>
      <c r="O28" s="11" t="str">
        <f>IF(D28="","",IF(D28=List!D$7,VMT!P28,Q28))</f>
        <v/>
      </c>
      <c r="P28" s="3" t="str">
        <f>IF($D28=List!$D$7,LOOKUP('1 On Road Fleet'!$D16,List!$N$13:$N$19,List!$O$13:$O$19),"")</f>
        <v/>
      </c>
      <c r="Q28" s="24" t="str">
        <f>IF(D28=List!$D$8,LOOKUP('1 On Road Fleet'!$D$3,List!N$23:N42,List!O$23:O$29),"")</f>
        <v/>
      </c>
    </row>
    <row r="29" spans="1:17" x14ac:dyDescent="0.3">
      <c r="A29" s="143" t="str">
        <f>IF('1 On Road Fleet'!Y17=1,'1 On Road Fleet'!E17&amp;" "&amp;'1 On Road Fleet'!B17&amp;" "&amp;'1 On Road Fleet'!C17&amp;" "&amp;'1 On Road Fleet'!D17,"")</f>
        <v/>
      </c>
      <c r="B29" s="22"/>
      <c r="C29" s="24"/>
      <c r="D29" s="22"/>
      <c r="E29" s="3"/>
      <c r="F29" s="24"/>
      <c r="G29" s="292"/>
      <c r="O29" s="11" t="str">
        <f>IF(D29="","",IF(D29=List!D$7,VMT!P29,Q29))</f>
        <v/>
      </c>
      <c r="P29" s="3" t="str">
        <f>IF($D29=List!$D$7,LOOKUP('1 On Road Fleet'!$D17,List!$N$13:$N$19,List!$O$13:$O$19),"")</f>
        <v/>
      </c>
      <c r="Q29" s="24" t="str">
        <f>IF(D29=List!$D$8,LOOKUP('1 On Road Fleet'!$D$3,List!N$23:N43,List!O$23:O$29),"")</f>
        <v/>
      </c>
    </row>
    <row r="30" spans="1:17" x14ac:dyDescent="0.3">
      <c r="A30" s="143" t="str">
        <f>IF('1 On Road Fleet'!Y18=1,'1 On Road Fleet'!E18&amp;" "&amp;'1 On Road Fleet'!B18&amp;" "&amp;'1 On Road Fleet'!C18&amp;" "&amp;'1 On Road Fleet'!D18,"")</f>
        <v/>
      </c>
      <c r="B30" s="22"/>
      <c r="C30" s="24"/>
      <c r="D30" s="22"/>
      <c r="E30" s="3"/>
      <c r="F30" s="24"/>
      <c r="G30" s="292"/>
      <c r="O30" s="11" t="str">
        <f>IF(D30="","",IF(D30=List!D$7,VMT!P30,Q30))</f>
        <v/>
      </c>
      <c r="P30" s="3" t="str">
        <f>IF($D30=List!$D$7,LOOKUP('1 On Road Fleet'!$D18,List!$N$13:$N$19,List!$O$13:$O$19),"")</f>
        <v/>
      </c>
      <c r="Q30" s="24" t="str">
        <f>IF(D30=List!$D$8,LOOKUP('1 On Road Fleet'!$D$3,List!N$23:N44,List!O$23:O$29),"")</f>
        <v/>
      </c>
    </row>
    <row r="31" spans="1:17" x14ac:dyDescent="0.3">
      <c r="A31" s="143" t="str">
        <f>IF('1 On Road Fleet'!Y19=1,'1 On Road Fleet'!E19&amp;" "&amp;'1 On Road Fleet'!B19&amp;" "&amp;'1 On Road Fleet'!C19&amp;" "&amp;'1 On Road Fleet'!D19,"")</f>
        <v/>
      </c>
      <c r="B31" s="22"/>
      <c r="C31" s="24"/>
      <c r="D31" s="22"/>
      <c r="E31" s="3"/>
      <c r="F31" s="24"/>
      <c r="G31" s="292"/>
      <c r="O31" s="11" t="str">
        <f>IF(D31="","",IF(D31=List!D$7,VMT!P31,Q31))</f>
        <v/>
      </c>
      <c r="P31" s="3" t="str">
        <f>IF($D31=List!$D$7,LOOKUP('1 On Road Fleet'!$D19,List!$N$13:$N$19,List!$O$13:$O$19),"")</f>
        <v/>
      </c>
      <c r="Q31" s="24" t="str">
        <f>IF(D31=List!$D$8,LOOKUP('1 On Road Fleet'!$D$3,List!N$23:N45,List!O$23:O$29),"")</f>
        <v/>
      </c>
    </row>
    <row r="32" spans="1:17" x14ac:dyDescent="0.3">
      <c r="A32" s="143" t="str">
        <f>IF('1 On Road Fleet'!Y20=1,'1 On Road Fleet'!E20&amp;" "&amp;'1 On Road Fleet'!B20&amp;" "&amp;'1 On Road Fleet'!C20&amp;" "&amp;'1 On Road Fleet'!D20,"")</f>
        <v/>
      </c>
      <c r="B32" s="22"/>
      <c r="C32" s="24"/>
      <c r="D32" s="22"/>
      <c r="E32" s="3"/>
      <c r="F32" s="24"/>
      <c r="G32" s="292"/>
      <c r="O32" s="11" t="str">
        <f>IF(D32="","",IF(D32=List!D$7,VMT!P32,Q32))</f>
        <v/>
      </c>
      <c r="P32" s="3" t="str">
        <f>IF($D32=List!$D$7,LOOKUP('1 On Road Fleet'!$D20,List!$N$13:$N$19,List!$O$13:$O$19),"")</f>
        <v/>
      </c>
      <c r="Q32" s="24" t="str">
        <f>IF(D32=List!$D$8,LOOKUP('1 On Road Fleet'!$D$3,List!N$23:N46,List!O$23:O$29),"")</f>
        <v/>
      </c>
    </row>
    <row r="33" spans="1:17" x14ac:dyDescent="0.3">
      <c r="A33" s="143" t="str">
        <f>IF('1 On Road Fleet'!Y21=1,'1 On Road Fleet'!E21&amp;" "&amp;'1 On Road Fleet'!B21&amp;" "&amp;'1 On Road Fleet'!C21&amp;" "&amp;'1 On Road Fleet'!D21,"")</f>
        <v/>
      </c>
      <c r="B33" s="22"/>
      <c r="C33" s="24"/>
      <c r="D33" s="22"/>
      <c r="E33" s="3"/>
      <c r="F33" s="24"/>
      <c r="G33" s="292"/>
      <c r="O33" s="11" t="str">
        <f>IF(D33="","",IF(D33=List!D$7,VMT!P33,Q33))</f>
        <v/>
      </c>
      <c r="P33" s="3" t="str">
        <f>IF($D33=List!$D$7,LOOKUP('1 On Road Fleet'!$D21,List!$N$13:$N$19,List!$O$13:$O$19),"")</f>
        <v/>
      </c>
      <c r="Q33" s="24" t="str">
        <f>IF(D33=List!$D$8,LOOKUP('1 On Road Fleet'!$D$3,List!N$23:N47,List!O$23:O$29),"")</f>
        <v/>
      </c>
    </row>
    <row r="34" spans="1:17" x14ac:dyDescent="0.3">
      <c r="A34" s="143" t="str">
        <f>IF('1 On Road Fleet'!Y22=1,'1 On Road Fleet'!E22&amp;" "&amp;'1 On Road Fleet'!B22&amp;" "&amp;'1 On Road Fleet'!C22&amp;" "&amp;'1 On Road Fleet'!D22,"")</f>
        <v/>
      </c>
      <c r="B34" s="22"/>
      <c r="C34" s="24"/>
      <c r="D34" s="22"/>
      <c r="E34" s="3"/>
      <c r="F34" s="24"/>
      <c r="G34" s="292"/>
      <c r="O34" s="11" t="str">
        <f>IF(D34="","",IF(D34=List!D$7,VMT!P34,Q34))</f>
        <v/>
      </c>
      <c r="P34" s="3" t="str">
        <f>IF($D34=List!$D$7,LOOKUP('1 On Road Fleet'!$D22,List!$N$13:$N$19,List!$O$13:$O$19),"")</f>
        <v/>
      </c>
      <c r="Q34" s="24" t="str">
        <f>IF(D34=List!$D$8,LOOKUP('1 On Road Fleet'!$D$3,List!N$23:N48,List!O$23:O$29),"")</f>
        <v/>
      </c>
    </row>
    <row r="35" spans="1:17" x14ac:dyDescent="0.3">
      <c r="A35" s="143" t="str">
        <f>IF('1 On Road Fleet'!Y23=1,'1 On Road Fleet'!E23&amp;" "&amp;'1 On Road Fleet'!B23&amp;" "&amp;'1 On Road Fleet'!C23&amp;" "&amp;'1 On Road Fleet'!D23,"")</f>
        <v/>
      </c>
      <c r="B35" s="22"/>
      <c r="C35" s="24"/>
      <c r="D35" s="22"/>
      <c r="E35" s="3"/>
      <c r="F35" s="24"/>
      <c r="G35" s="292"/>
      <c r="O35" s="11" t="str">
        <f>IF(D35="","",IF(D35=List!D$7,VMT!P35,Q35))</f>
        <v/>
      </c>
      <c r="P35" s="3" t="str">
        <f>IF($D35=List!$D$7,LOOKUP('1 On Road Fleet'!$D23,List!$N$13:$N$19,List!$O$13:$O$19),"")</f>
        <v/>
      </c>
      <c r="Q35" s="24" t="str">
        <f>IF(D35=List!$D$8,LOOKUP('1 On Road Fleet'!$D$3,List!N$23:N49,List!O$23:O$29),"")</f>
        <v/>
      </c>
    </row>
    <row r="36" spans="1:17" x14ac:dyDescent="0.3">
      <c r="A36" s="143" t="str">
        <f>IF('1 On Road Fleet'!Y24=1,'1 On Road Fleet'!E24&amp;" "&amp;'1 On Road Fleet'!B24&amp;" "&amp;'1 On Road Fleet'!C24&amp;" "&amp;'1 On Road Fleet'!D24,"")</f>
        <v/>
      </c>
      <c r="B36" s="22"/>
      <c r="C36" s="24"/>
      <c r="D36" s="22"/>
      <c r="E36" s="3"/>
      <c r="F36" s="24"/>
      <c r="G36" s="292"/>
      <c r="O36" s="11" t="str">
        <f>IF(D36="","",IF(D36=List!D$7,VMT!P36,Q36))</f>
        <v/>
      </c>
      <c r="P36" s="3" t="str">
        <f>IF($D36=List!$D$7,LOOKUP('1 On Road Fleet'!$D24,List!$N$13:$N$19,List!$O$13:$O$19),"")</f>
        <v/>
      </c>
      <c r="Q36" s="24" t="str">
        <f>IF(D36=List!$D$8,LOOKUP('1 On Road Fleet'!$D$3,List!N$23:N50,List!O$23:O$29),"")</f>
        <v/>
      </c>
    </row>
    <row r="37" spans="1:17" x14ac:dyDescent="0.3">
      <c r="A37" s="143" t="str">
        <f>IF('1 On Road Fleet'!Y25=1,'1 On Road Fleet'!E25&amp;" "&amp;'1 On Road Fleet'!B25&amp;" "&amp;'1 On Road Fleet'!C25&amp;" "&amp;'1 On Road Fleet'!D25,"")</f>
        <v/>
      </c>
      <c r="B37" s="22"/>
      <c r="C37" s="24"/>
      <c r="D37" s="22"/>
      <c r="E37" s="3"/>
      <c r="F37" s="24"/>
      <c r="G37" s="292"/>
      <c r="O37" s="11" t="str">
        <f>IF(D37="","",IF(D37=List!D$7,VMT!P37,Q37))</f>
        <v/>
      </c>
      <c r="P37" s="3" t="str">
        <f>IF($D37=List!$D$7,LOOKUP('1 On Road Fleet'!$D25,List!$N$13:$N$19,List!$O$13:$O$19),"")</f>
        <v/>
      </c>
      <c r="Q37" s="24" t="str">
        <f>IF(D37=List!$D$8,LOOKUP('1 On Road Fleet'!$D$3,List!N$23:N51,List!O$23:O$29),"")</f>
        <v/>
      </c>
    </row>
    <row r="38" spans="1:17" x14ac:dyDescent="0.3">
      <c r="A38" s="143" t="str">
        <f>IF('1 On Road Fleet'!Y26=1,'1 On Road Fleet'!E26&amp;" "&amp;'1 On Road Fleet'!B26&amp;" "&amp;'1 On Road Fleet'!C26&amp;" "&amp;'1 On Road Fleet'!D26,"")</f>
        <v/>
      </c>
      <c r="B38" s="22"/>
      <c r="C38" s="24"/>
      <c r="D38" s="22"/>
      <c r="E38" s="3"/>
      <c r="F38" s="24"/>
      <c r="G38" s="292"/>
      <c r="O38" s="11" t="str">
        <f>IF(D38="","",IF(D38=List!D$7,VMT!P38,Q38))</f>
        <v/>
      </c>
      <c r="P38" s="3" t="str">
        <f>IF($D38=List!$D$7,LOOKUP('1 On Road Fleet'!$D26,List!$N$13:$N$19,List!$O$13:$O$19),"")</f>
        <v/>
      </c>
      <c r="Q38" s="24" t="str">
        <f>IF(D38=List!$D$8,LOOKUP('1 On Road Fleet'!$D$3,List!N$23:N52,List!O$23:O$29),"")</f>
        <v/>
      </c>
    </row>
    <row r="39" spans="1:17" ht="15" thickBot="1" x14ac:dyDescent="0.35">
      <c r="A39" s="144" t="str">
        <f>IF('1 On Road Fleet'!Y27=1,'1 On Road Fleet'!E27&amp;" "&amp;'1 On Road Fleet'!B27&amp;" "&amp;'1 On Road Fleet'!C27&amp;" "&amp;'1 On Road Fleet'!D27,"")</f>
        <v/>
      </c>
      <c r="B39" s="25"/>
      <c r="C39" s="28"/>
      <c r="D39" s="25"/>
      <c r="E39" s="27"/>
      <c r="F39" s="28"/>
      <c r="G39" s="293"/>
      <c r="O39" s="11" t="str">
        <f>IF(D39="","",IF(D39=List!D$7,VMT!P39,Q39))</f>
        <v/>
      </c>
      <c r="P39" s="3" t="str">
        <f>IF($D39=List!$D$7,LOOKUP('1 On Road Fleet'!$D27,List!$N$13:$N$19,List!$O$13:$O$19),"")</f>
        <v/>
      </c>
      <c r="Q39" s="24" t="str">
        <f>IF(D39=List!$D$8,LOOKUP('1 On Road Fleet'!$D$3,List!N$23:N53,List!O$23:O$29),"")</f>
        <v/>
      </c>
    </row>
    <row r="42" spans="1:17" ht="15" customHeight="1" x14ac:dyDescent="0.3">
      <c r="A42" s="270" t="s">
        <v>284</v>
      </c>
      <c r="B42" s="270"/>
    </row>
    <row r="43" spans="1:17" ht="15" customHeight="1" x14ac:dyDescent="0.3">
      <c r="A43" s="270"/>
      <c r="B43" s="270"/>
    </row>
  </sheetData>
  <mergeCells count="5">
    <mergeCell ref="H1:N1"/>
    <mergeCell ref="A1:A2"/>
    <mergeCell ref="A42:B43"/>
    <mergeCell ref="R1:R11"/>
    <mergeCell ref="G14:G39"/>
  </mergeCells>
  <conditionalFormatting sqref="B15:B39">
    <cfRule type="expression" dxfId="20" priority="10">
      <formula>$A15=""</formula>
    </cfRule>
  </conditionalFormatting>
  <conditionalFormatting sqref="C3:C13">
    <cfRule type="expression" dxfId="18" priority="137">
      <formula>$B3=""</formula>
    </cfRule>
  </conditionalFormatting>
  <conditionalFormatting sqref="C15:C39">
    <cfRule type="expression" dxfId="17" priority="9">
      <formula>$B15="Yes"</formula>
    </cfRule>
  </conditionalFormatting>
  <conditionalFormatting sqref="D15:D39">
    <cfRule type="expression" dxfId="15" priority="7">
      <formula>$B15=""</formula>
    </cfRule>
    <cfRule type="expression" dxfId="14" priority="8">
      <formula>$B15="Yes"</formula>
    </cfRule>
  </conditionalFormatting>
  <conditionalFormatting sqref="E15:F39">
    <cfRule type="expression" dxfId="12" priority="6">
      <formula>$B15="No"</formula>
    </cfRule>
  </conditionalFormatting>
  <conditionalFormatting sqref="F3:F11">
    <cfRule type="expression" dxfId="10" priority="20">
      <formula>$B3=""</formula>
    </cfRule>
  </conditionalFormatting>
  <conditionalFormatting sqref="G3:G11">
    <cfRule type="expression" dxfId="9" priority="19">
      <formula>$F3="Yes"</formula>
    </cfRule>
  </conditionalFormatting>
  <conditionalFormatting sqref="H3:H11">
    <cfRule type="expression" dxfId="8" priority="17">
      <formula>$F3=""</formula>
    </cfRule>
    <cfRule type="expression" dxfId="7" priority="18">
      <formula>$F3="Yes"</formula>
    </cfRule>
  </conditionalFormatting>
  <conditionalFormatting sqref="J3:K11">
    <cfRule type="expression" dxfId="6" priority="15">
      <formula>$F3="No"</formula>
    </cfRule>
  </conditionalFormatting>
  <conditionalFormatting sqref="L7">
    <cfRule type="expression" dxfId="5" priority="13">
      <formula>$F$7=""</formula>
    </cfRule>
    <cfRule type="expression" dxfId="4" priority="14">
      <formula>$F$7="Yes"</formula>
    </cfRule>
  </conditionalFormatting>
  <conditionalFormatting sqref="N7">
    <cfRule type="expression" dxfId="3" priority="12">
      <formula>$F$7="No"</formula>
    </cfRule>
  </conditionalFormatting>
  <hyperlinks>
    <hyperlink ref="A42:B43" location="Main!A1" display="Back to Main Tab" xr:uid="{AE310BD0-7AD7-4E55-B144-92FB64787C1F}"/>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1" id="{76F76D29-C2C7-4A87-9926-7960DE0B25E9}">
            <xm:f>'1 On Road Fleet'!$Y3=0</xm:f>
            <x14:dxf>
              <fill>
                <patternFill>
                  <bgColor theme="0"/>
                </patternFill>
              </fill>
            </x14:dxf>
          </x14:cfRule>
          <xm:sqref>A15:A39</xm:sqref>
        </x14:conditionalFormatting>
        <x14:conditionalFormatting xmlns:xm="http://schemas.microsoft.com/office/excel/2006/main">
          <x14:cfRule type="expression" priority="3" id="{EEC70B40-FD52-422D-881A-06A49A00146F}">
            <xm:f>$B3=List!$B$17</xm:f>
            <x14:dxf>
              <font>
                <color theme="1"/>
              </font>
              <fill>
                <patternFill>
                  <bgColor theme="0"/>
                </patternFill>
              </fill>
            </x14:dxf>
          </x14:cfRule>
          <xm:sqref>B3:B11</xm:sqref>
        </x14:conditionalFormatting>
        <x14:conditionalFormatting xmlns:xm="http://schemas.microsoft.com/office/excel/2006/main">
          <x14:cfRule type="expression" priority="2" id="{CD0BC9C9-1752-4414-814B-1FB3993C0289}">
            <xm:f>$B3=List!$B$17</xm:f>
            <x14:dxf>
              <fill>
                <patternFill>
                  <bgColor theme="0"/>
                </patternFill>
              </fill>
            </x14:dxf>
          </x14:cfRule>
          <xm:sqref>C3:C11</xm:sqref>
        </x14:conditionalFormatting>
        <x14:conditionalFormatting xmlns:xm="http://schemas.microsoft.com/office/excel/2006/main">
          <x14:cfRule type="expression" priority="22" id="{ECB2B9D0-5132-4A6A-9321-405B9EBC017B}">
            <xm:f>$C3=List!$F$30</xm:f>
            <x14:dxf>
              <fill>
                <patternFill>
                  <bgColor theme="0" tint="-0.14996795556505021"/>
                </patternFill>
              </fill>
            </x14:dxf>
          </x14:cfRule>
          <xm:sqref>D3:D13</xm:sqref>
        </x14:conditionalFormatting>
        <x14:conditionalFormatting xmlns:xm="http://schemas.microsoft.com/office/excel/2006/main">
          <x14:cfRule type="expression" priority="138" id="{F902A158-8569-46E5-B0F7-5D84A9CA1775}">
            <xm:f>C3=List!$F$31</xm:f>
            <x14:dxf>
              <fill>
                <patternFill>
                  <bgColor rgb="FFA3F1A5"/>
                </patternFill>
              </fill>
            </x14:dxf>
          </x14:cfRule>
          <xm:sqref>E3:E13</xm:sqref>
        </x14:conditionalFormatting>
        <x14:conditionalFormatting xmlns:xm="http://schemas.microsoft.com/office/excel/2006/main">
          <x14:cfRule type="expression" priority="1" id="{E21DE0B8-E13C-4896-B5A5-248BA7D31E63}">
            <xm:f>$B3=List!$B$17</xm:f>
            <x14:dxf>
              <fill>
                <patternFill>
                  <bgColor theme="0"/>
                </patternFill>
              </fill>
            </x14:dxf>
          </x14:cfRule>
          <xm:sqref>F3:F11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7C00ECEA-9889-455F-9DD9-39B4E906D943}">
          <x14:formula1>
            <xm:f>List!$B$16:$B$17</xm:f>
          </x14:formula1>
          <xm:sqref>F3:F11 B15:B39 B3:B11</xm:sqref>
        </x14:dataValidation>
        <x14:dataValidation type="list" allowBlank="1" showInputMessage="1" showErrorMessage="1" xr:uid="{1A12DCB4-1613-4406-BE8A-3052EB7D0A8D}">
          <x14:formula1>
            <xm:f>List!$F$30:$F$34</xm:f>
          </x14:formula1>
          <xm:sqref>C3:C13</xm:sqref>
        </x14:dataValidation>
        <x14:dataValidation type="list" allowBlank="1" showInputMessage="1" showErrorMessage="1" xr:uid="{70C1D4C5-B380-473C-8FA4-1A493A0ADABD}">
          <x14:formula1>
            <xm:f>List!$B$5:$B$13</xm:f>
          </x14:formula1>
          <xm:sqref>E3:E13</xm:sqref>
        </x14:dataValidation>
        <x14:dataValidation type="list" allowBlank="1" showInputMessage="1" showErrorMessage="1" xr:uid="{26D6102E-99D5-4DB4-8D9B-440ECD674ECB}">
          <x14:formula1>
            <xm:f>List!$D$7:$D$8</xm:f>
          </x14:formula1>
          <xm:sqref>L3:L11 H3:H11 D15:D39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1ADA0-A0E6-4994-87AF-7332EC565F2B}">
  <dimension ref="A1:F27"/>
  <sheetViews>
    <sheetView workbookViewId="0">
      <selection sqref="A1:A2"/>
    </sheetView>
  </sheetViews>
  <sheetFormatPr defaultRowHeight="14.4" x14ac:dyDescent="0.3"/>
  <cols>
    <col min="1" max="1" width="41.5546875" bestFit="1" customWidth="1"/>
    <col min="2" max="2" width="21.33203125" customWidth="1"/>
    <col min="3" max="3" width="26" customWidth="1"/>
    <col min="4" max="4" width="29.6640625" bestFit="1" customWidth="1"/>
    <col min="5" max="5" width="55.109375" hidden="1" customWidth="1"/>
  </cols>
  <sheetData>
    <row r="1" spans="1:6" x14ac:dyDescent="0.3">
      <c r="A1" s="300" t="s">
        <v>238</v>
      </c>
      <c r="F1" s="291" t="s">
        <v>295</v>
      </c>
    </row>
    <row r="2" spans="1:6" x14ac:dyDescent="0.3">
      <c r="A2" s="300"/>
      <c r="F2" s="292"/>
    </row>
    <row r="3" spans="1:6" ht="45.6" customHeight="1" thickBot="1" x14ac:dyDescent="0.35">
      <c r="A3" s="161" t="s">
        <v>242</v>
      </c>
      <c r="B3" s="161" t="s">
        <v>239</v>
      </c>
      <c r="C3" s="161" t="s">
        <v>240</v>
      </c>
      <c r="D3" s="161" t="s">
        <v>243</v>
      </c>
      <c r="E3" s="162" t="s">
        <v>241</v>
      </c>
      <c r="F3" s="292"/>
    </row>
    <row r="4" spans="1:6" ht="15" customHeight="1" x14ac:dyDescent="0.3">
      <c r="A4" s="62"/>
      <c r="B4" s="158"/>
      <c r="C4" s="9"/>
      <c r="D4" s="34"/>
      <c r="E4" s="208" t="str">
        <f>IF(C4="No",2400,"")</f>
        <v/>
      </c>
      <c r="F4" s="292"/>
    </row>
    <row r="5" spans="1:6" ht="15" customHeight="1" x14ac:dyDescent="0.3">
      <c r="A5" s="87"/>
      <c r="B5" s="159"/>
      <c r="C5" s="6"/>
      <c r="D5" s="24"/>
      <c r="E5" s="208" t="str">
        <f t="shared" ref="E5:E23" si="0">IF(C5="No",2400,"")</f>
        <v/>
      </c>
      <c r="F5" s="292"/>
    </row>
    <row r="6" spans="1:6" ht="15" customHeight="1" x14ac:dyDescent="0.3">
      <c r="A6" s="87"/>
      <c r="B6" s="159"/>
      <c r="C6" s="6"/>
      <c r="D6" s="24"/>
      <c r="E6" s="208" t="str">
        <f t="shared" si="0"/>
        <v/>
      </c>
      <c r="F6" s="292"/>
    </row>
    <row r="7" spans="1:6" ht="15" customHeight="1" x14ac:dyDescent="0.3">
      <c r="A7" s="87"/>
      <c r="B7" s="159"/>
      <c r="C7" s="6"/>
      <c r="D7" s="24"/>
      <c r="E7" s="208" t="str">
        <f t="shared" si="0"/>
        <v/>
      </c>
      <c r="F7" s="292"/>
    </row>
    <row r="8" spans="1:6" ht="15" customHeight="1" x14ac:dyDescent="0.3">
      <c r="A8" s="87"/>
      <c r="B8" s="159"/>
      <c r="C8" s="6"/>
      <c r="D8" s="24"/>
      <c r="E8" s="208" t="str">
        <f t="shared" si="0"/>
        <v/>
      </c>
      <c r="F8" s="292"/>
    </row>
    <row r="9" spans="1:6" ht="15" customHeight="1" x14ac:dyDescent="0.3">
      <c r="A9" s="87"/>
      <c r="B9" s="159"/>
      <c r="C9" s="6"/>
      <c r="D9" s="24"/>
      <c r="E9" s="208" t="str">
        <f t="shared" si="0"/>
        <v/>
      </c>
      <c r="F9" s="292"/>
    </row>
    <row r="10" spans="1:6" ht="15" customHeight="1" x14ac:dyDescent="0.3">
      <c r="A10" s="87"/>
      <c r="B10" s="159"/>
      <c r="C10" s="6"/>
      <c r="D10" s="24"/>
      <c r="E10" s="208" t="str">
        <f t="shared" si="0"/>
        <v/>
      </c>
      <c r="F10" s="292"/>
    </row>
    <row r="11" spans="1:6" ht="15" customHeight="1" x14ac:dyDescent="0.3">
      <c r="A11" s="87"/>
      <c r="B11" s="159"/>
      <c r="C11" s="6"/>
      <c r="D11" s="24"/>
      <c r="E11" s="208" t="str">
        <f t="shared" si="0"/>
        <v/>
      </c>
      <c r="F11" s="292"/>
    </row>
    <row r="12" spans="1:6" ht="15" customHeight="1" x14ac:dyDescent="0.3">
      <c r="A12" s="87"/>
      <c r="B12" s="159"/>
      <c r="C12" s="6"/>
      <c r="D12" s="24"/>
      <c r="E12" s="208" t="str">
        <f t="shared" si="0"/>
        <v/>
      </c>
      <c r="F12" s="292"/>
    </row>
    <row r="13" spans="1:6" ht="15" customHeight="1" x14ac:dyDescent="0.3">
      <c r="A13" s="87"/>
      <c r="B13" s="159"/>
      <c r="C13" s="6"/>
      <c r="D13" s="24"/>
      <c r="E13" s="208" t="str">
        <f t="shared" si="0"/>
        <v/>
      </c>
      <c r="F13" s="292"/>
    </row>
    <row r="14" spans="1:6" ht="15" customHeight="1" x14ac:dyDescent="0.3">
      <c r="A14" s="87"/>
      <c r="B14" s="159"/>
      <c r="C14" s="6"/>
      <c r="D14" s="24"/>
      <c r="E14" s="208" t="str">
        <f t="shared" si="0"/>
        <v/>
      </c>
      <c r="F14" s="292"/>
    </row>
    <row r="15" spans="1:6" ht="15" customHeight="1" x14ac:dyDescent="0.3">
      <c r="A15" s="87"/>
      <c r="B15" s="159"/>
      <c r="C15" s="6"/>
      <c r="D15" s="24"/>
      <c r="E15" s="208" t="str">
        <f t="shared" si="0"/>
        <v/>
      </c>
      <c r="F15" s="292"/>
    </row>
    <row r="16" spans="1:6" ht="15" customHeight="1" x14ac:dyDescent="0.3">
      <c r="A16" s="87"/>
      <c r="B16" s="159"/>
      <c r="C16" s="6"/>
      <c r="D16" s="24"/>
      <c r="E16" s="208" t="str">
        <f t="shared" si="0"/>
        <v/>
      </c>
      <c r="F16" s="292"/>
    </row>
    <row r="17" spans="1:6" ht="15" customHeight="1" x14ac:dyDescent="0.3">
      <c r="A17" s="87"/>
      <c r="B17" s="159"/>
      <c r="C17" s="6"/>
      <c r="D17" s="24"/>
      <c r="E17" s="208" t="str">
        <f t="shared" si="0"/>
        <v/>
      </c>
      <c r="F17" s="292"/>
    </row>
    <row r="18" spans="1:6" ht="15" customHeight="1" x14ac:dyDescent="0.3">
      <c r="A18" s="87"/>
      <c r="B18" s="159"/>
      <c r="C18" s="6"/>
      <c r="D18" s="24"/>
      <c r="E18" s="208" t="str">
        <f t="shared" si="0"/>
        <v/>
      </c>
      <c r="F18" s="292"/>
    </row>
    <row r="19" spans="1:6" ht="15" customHeight="1" x14ac:dyDescent="0.3">
      <c r="A19" s="87"/>
      <c r="B19" s="159"/>
      <c r="C19" s="6"/>
      <c r="D19" s="24"/>
      <c r="E19" s="208" t="str">
        <f t="shared" si="0"/>
        <v/>
      </c>
      <c r="F19" s="292"/>
    </row>
    <row r="20" spans="1:6" ht="15" customHeight="1" x14ac:dyDescent="0.3">
      <c r="A20" s="87"/>
      <c r="B20" s="159"/>
      <c r="C20" s="6"/>
      <c r="D20" s="24"/>
      <c r="E20" s="208" t="str">
        <f t="shared" si="0"/>
        <v/>
      </c>
      <c r="F20" s="292"/>
    </row>
    <row r="21" spans="1:6" ht="15" customHeight="1" x14ac:dyDescent="0.3">
      <c r="A21" s="87"/>
      <c r="B21" s="159"/>
      <c r="C21" s="6"/>
      <c r="D21" s="24"/>
      <c r="E21" s="208" t="str">
        <f t="shared" si="0"/>
        <v/>
      </c>
      <c r="F21" s="292"/>
    </row>
    <row r="22" spans="1:6" ht="15" customHeight="1" x14ac:dyDescent="0.3">
      <c r="A22" s="87"/>
      <c r="B22" s="159"/>
      <c r="C22" s="6"/>
      <c r="D22" s="24"/>
      <c r="E22" s="208" t="str">
        <f t="shared" si="0"/>
        <v/>
      </c>
      <c r="F22" s="292"/>
    </row>
    <row r="23" spans="1:6" ht="15.75" customHeight="1" thickBot="1" x14ac:dyDescent="0.35">
      <c r="A23" s="88"/>
      <c r="B23" s="160"/>
      <c r="C23" s="14"/>
      <c r="D23" s="28"/>
      <c r="E23" s="208" t="str">
        <f t="shared" si="0"/>
        <v/>
      </c>
      <c r="F23" s="293"/>
    </row>
    <row r="26" spans="1:6" ht="15" customHeight="1" x14ac:dyDescent="0.3">
      <c r="A26" s="270" t="s">
        <v>284</v>
      </c>
      <c r="B26" s="270"/>
    </row>
    <row r="27" spans="1:6" ht="15" customHeight="1" x14ac:dyDescent="0.3">
      <c r="A27" s="270"/>
      <c r="B27" s="270"/>
    </row>
  </sheetData>
  <mergeCells count="3">
    <mergeCell ref="A1:A2"/>
    <mergeCell ref="A26:B27"/>
    <mergeCell ref="F1:F23"/>
  </mergeCells>
  <conditionalFormatting sqref="A4:A23">
    <cfRule type="expression" dxfId="2" priority="4">
      <formula>$A4=""</formula>
    </cfRule>
  </conditionalFormatting>
  <conditionalFormatting sqref="B4:C23">
    <cfRule type="expression" dxfId="1" priority="2">
      <formula>$A4=""</formula>
    </cfRule>
  </conditionalFormatting>
  <conditionalFormatting sqref="D4:D23">
    <cfRule type="expression" dxfId="0" priority="1">
      <formula>$C4="Yes"</formula>
    </cfRule>
  </conditionalFormatting>
  <hyperlinks>
    <hyperlink ref="A26:B27" location="Main!A1" display="Back to Main Tab" xr:uid="{81D8AFD2-EBDC-4705-9C83-2796959BA3FC}"/>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6CAB091-31F2-4A45-BC2A-60028D03E16A}">
          <x14:formula1>
            <xm:f>List!$B$16:$B$17</xm:f>
          </x14:formula1>
          <xm:sqref>C4:C23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81C5-7B71-400B-A27F-EA0E5B3F1693}">
  <dimension ref="A1:Q22"/>
  <sheetViews>
    <sheetView workbookViewId="0">
      <selection activeCell="I3" sqref="I3:Q22"/>
    </sheetView>
  </sheetViews>
  <sheetFormatPr defaultRowHeight="14.4" x14ac:dyDescent="0.3"/>
  <cols>
    <col min="2" max="2" width="17.33203125" bestFit="1" customWidth="1"/>
    <col min="5" max="5" width="17.33203125" hidden="1" customWidth="1"/>
    <col min="6" max="6" width="11.6640625" bestFit="1" customWidth="1"/>
  </cols>
  <sheetData>
    <row r="1" spans="1:17" x14ac:dyDescent="0.3">
      <c r="C1" t="s">
        <v>246</v>
      </c>
      <c r="F1" t="s">
        <v>247</v>
      </c>
    </row>
    <row r="2" spans="1:17" ht="15" thickBot="1" x14ac:dyDescent="0.35">
      <c r="B2" t="s">
        <v>244</v>
      </c>
      <c r="C2" t="s">
        <v>245</v>
      </c>
      <c r="D2" t="s">
        <v>11</v>
      </c>
      <c r="E2" t="s">
        <v>191</v>
      </c>
      <c r="F2" t="s">
        <v>7</v>
      </c>
      <c r="G2" t="s">
        <v>11</v>
      </c>
    </row>
    <row r="3" spans="1:17" x14ac:dyDescent="0.3">
      <c r="A3">
        <v>1</v>
      </c>
      <c r="B3" s="35" t="str">
        <f>IF(E3="",IF('New Stations'!B3="","",'New Stations'!B3),E3)</f>
        <v/>
      </c>
      <c r="C3" s="8" t="str">
        <f>IF('New Stations'!C3=List!H$13,'New Stations'!D3,"")</f>
        <v/>
      </c>
      <c r="D3" s="34" t="str">
        <f>IF('New Stations'!C3=List!H$14,'New Stations'!D3,"")</f>
        <v/>
      </c>
      <c r="E3" s="167" t="str">
        <f>IF('New Stations'!H3=1,'New Stations'!E3,"")</f>
        <v/>
      </c>
      <c r="F3" s="8" t="str">
        <f>IF(C3="","",IF(E3=List!H$8,'New Stations'!G3,IF('Export New Stations'!E3=List!H$7,'New Stations'!F3,"")))</f>
        <v/>
      </c>
      <c r="G3" s="34" t="str">
        <f>IF(D3="","",IF(E3=List!H$8,'New Stations'!G3,IF('Export New Stations'!E3=List!H$7,'New Stations'!F3,"")))</f>
        <v/>
      </c>
      <c r="I3" s="324" t="s">
        <v>309</v>
      </c>
      <c r="J3" s="325"/>
      <c r="K3" s="325"/>
      <c r="L3" s="325"/>
      <c r="M3" s="325"/>
      <c r="N3" s="325"/>
      <c r="O3" s="325"/>
      <c r="P3" s="325"/>
      <c r="Q3" s="326"/>
    </row>
    <row r="4" spans="1:17" x14ac:dyDescent="0.3">
      <c r="A4">
        <v>2</v>
      </c>
      <c r="B4" s="36" t="str">
        <f>IF(E4="",IF('New Stations'!B4="","",'New Stations'!B4),E4)</f>
        <v/>
      </c>
      <c r="C4" s="11" t="str">
        <f>IF('New Stations'!C4=List!H$13,'New Stations'!D4,"")</f>
        <v/>
      </c>
      <c r="D4" s="24" t="str">
        <f>IF('New Stations'!C4=List!H$14,'New Stations'!D4,"")</f>
        <v/>
      </c>
      <c r="E4" s="168" t="str">
        <f>IF('New Stations'!H4=1,'New Stations'!E4,"")</f>
        <v/>
      </c>
      <c r="F4" s="11" t="str">
        <f>IF(C4="","",IF(E4=List!H$8,'New Stations'!G4,IF('Export New Stations'!E4=List!H$7,'New Stations'!F4,"")))</f>
        <v/>
      </c>
      <c r="G4" s="24" t="str">
        <f>IF(D4="","",IF(E4=List!H$8,'New Stations'!G4,IF('Export New Stations'!E4=List!H$7,'New Stations'!F4,"")))</f>
        <v/>
      </c>
      <c r="I4" s="327"/>
      <c r="J4" s="328"/>
      <c r="K4" s="328"/>
      <c r="L4" s="328"/>
      <c r="M4" s="328"/>
      <c r="N4" s="328"/>
      <c r="O4" s="328"/>
      <c r="P4" s="328"/>
      <c r="Q4" s="329"/>
    </row>
    <row r="5" spans="1:17" x14ac:dyDescent="0.3">
      <c r="A5">
        <v>3</v>
      </c>
      <c r="B5" s="36" t="str">
        <f>IF(E5="",IF('New Stations'!B5="","",'New Stations'!B5),E5)</f>
        <v/>
      </c>
      <c r="C5" s="11" t="str">
        <f>IF('New Stations'!C5=List!H$13,'New Stations'!D5,"")</f>
        <v/>
      </c>
      <c r="D5" s="24" t="str">
        <f>IF('New Stations'!C5=List!H$14,'New Stations'!D5,"")</f>
        <v/>
      </c>
      <c r="E5" s="168" t="str">
        <f>IF('New Stations'!H5=1,'New Stations'!E5,"")</f>
        <v/>
      </c>
      <c r="F5" s="11" t="str">
        <f>IF(C5="","",IF(E5=List!H$8,'New Stations'!G5,IF('Export New Stations'!E5=List!H$7,'New Stations'!F5,"")))</f>
        <v/>
      </c>
      <c r="G5" s="24" t="str">
        <f>IF(D5="","",IF(E5=List!H$8,'New Stations'!G5,IF('Export New Stations'!E5=List!H$7,'New Stations'!F5,"")))</f>
        <v/>
      </c>
      <c r="I5" s="327"/>
      <c r="J5" s="328"/>
      <c r="K5" s="328"/>
      <c r="L5" s="328"/>
      <c r="M5" s="328"/>
      <c r="N5" s="328"/>
      <c r="O5" s="328"/>
      <c r="P5" s="328"/>
      <c r="Q5" s="329"/>
    </row>
    <row r="6" spans="1:17" x14ac:dyDescent="0.3">
      <c r="A6">
        <v>4</v>
      </c>
      <c r="B6" s="36" t="str">
        <f>IF(E6="",IF('New Stations'!B6="","",'New Stations'!B6),E6)</f>
        <v/>
      </c>
      <c r="C6" s="11" t="str">
        <f>IF('New Stations'!C6=List!H$13,'New Stations'!D6,"")</f>
        <v/>
      </c>
      <c r="D6" s="24" t="str">
        <f>IF('New Stations'!C6=List!H$14,'New Stations'!D6,"")</f>
        <v/>
      </c>
      <c r="E6" s="168" t="str">
        <f>IF('New Stations'!H6=1,'New Stations'!E6,"")</f>
        <v/>
      </c>
      <c r="F6" s="11" t="str">
        <f>IF(C6="","",IF(E6=List!H$8,'New Stations'!G6,IF('Export New Stations'!E6=List!H$7,'New Stations'!F6,"")))</f>
        <v/>
      </c>
      <c r="G6" s="24" t="str">
        <f>IF(D6="","",IF(E6=List!H$8,'New Stations'!G6,IF('Export New Stations'!E6=List!H$7,'New Stations'!F6,"")))</f>
        <v/>
      </c>
      <c r="I6" s="327"/>
      <c r="J6" s="328"/>
      <c r="K6" s="328"/>
      <c r="L6" s="328"/>
      <c r="M6" s="328"/>
      <c r="N6" s="328"/>
      <c r="O6" s="328"/>
      <c r="P6" s="328"/>
      <c r="Q6" s="329"/>
    </row>
    <row r="7" spans="1:17" x14ac:dyDescent="0.3">
      <c r="A7">
        <v>5</v>
      </c>
      <c r="B7" s="36" t="str">
        <f>IF(E7="",IF('New Stations'!B7="","",'New Stations'!B7),E7)</f>
        <v/>
      </c>
      <c r="C7" s="11" t="str">
        <f>IF('New Stations'!C7=List!H$13,'New Stations'!D7,"")</f>
        <v/>
      </c>
      <c r="D7" s="24" t="str">
        <f>IF('New Stations'!C7=List!H$14,'New Stations'!D7,"")</f>
        <v/>
      </c>
      <c r="E7" s="168" t="str">
        <f>IF('New Stations'!H7=1,'New Stations'!E7,"")</f>
        <v/>
      </c>
      <c r="F7" s="11" t="str">
        <f>IF(C7="","",IF(E7=List!H$8,'New Stations'!G7,IF('Export New Stations'!E7=List!H$7,'New Stations'!F7,"")))</f>
        <v/>
      </c>
      <c r="G7" s="24" t="str">
        <f>IF(D7="","",IF(E7=List!H$8,'New Stations'!G7,IF('Export New Stations'!E7=List!H$7,'New Stations'!F7,"")))</f>
        <v/>
      </c>
      <c r="I7" s="327"/>
      <c r="J7" s="328"/>
      <c r="K7" s="328"/>
      <c r="L7" s="328"/>
      <c r="M7" s="328"/>
      <c r="N7" s="328"/>
      <c r="O7" s="328"/>
      <c r="P7" s="328"/>
      <c r="Q7" s="329"/>
    </row>
    <row r="8" spans="1:17" x14ac:dyDescent="0.3">
      <c r="A8">
        <v>6</v>
      </c>
      <c r="B8" s="36" t="str">
        <f>IF(E8="",IF('New Stations'!B8="","",'New Stations'!B8),E8)</f>
        <v/>
      </c>
      <c r="C8" s="11" t="str">
        <f>IF('New Stations'!C8=List!H$13,'New Stations'!D8,"")</f>
        <v/>
      </c>
      <c r="D8" s="24" t="str">
        <f>IF('New Stations'!C8=List!H$14,'New Stations'!D8,"")</f>
        <v/>
      </c>
      <c r="E8" s="168" t="str">
        <f>IF('New Stations'!H8=1,'New Stations'!E8,"")</f>
        <v/>
      </c>
      <c r="F8" s="11" t="str">
        <f>IF(C8="","",IF(E8=List!H$8,'New Stations'!G8,IF('Export New Stations'!E8=List!H$7,'New Stations'!F8,"")))</f>
        <v/>
      </c>
      <c r="G8" s="24" t="str">
        <f>IF(D8="","",IF(E8=List!H$8,'New Stations'!G8,IF('Export New Stations'!E8=List!H$7,'New Stations'!F8,"")))</f>
        <v/>
      </c>
      <c r="I8" s="327"/>
      <c r="J8" s="328"/>
      <c r="K8" s="328"/>
      <c r="L8" s="328"/>
      <c r="M8" s="328"/>
      <c r="N8" s="328"/>
      <c r="O8" s="328"/>
      <c r="P8" s="328"/>
      <c r="Q8" s="329"/>
    </row>
    <row r="9" spans="1:17" x14ac:dyDescent="0.3">
      <c r="A9">
        <v>7</v>
      </c>
      <c r="B9" s="36" t="str">
        <f>IF(E9="",IF('New Stations'!B9="","",'New Stations'!B9),E9)</f>
        <v/>
      </c>
      <c r="C9" s="11" t="str">
        <f>IF('New Stations'!C9=List!H$13,'New Stations'!D9,"")</f>
        <v/>
      </c>
      <c r="D9" s="24" t="str">
        <f>IF('New Stations'!C9=List!H$14,'New Stations'!D9,"")</f>
        <v/>
      </c>
      <c r="E9" s="168" t="str">
        <f>IF('New Stations'!H9=1,'New Stations'!E9,"")</f>
        <v/>
      </c>
      <c r="F9" s="11" t="str">
        <f>IF(C9="","",IF(E9=List!H$8,'New Stations'!G9,IF('Export New Stations'!E9=List!H$7,'New Stations'!F9,"")))</f>
        <v/>
      </c>
      <c r="G9" s="24" t="str">
        <f>IF(D9="","",IF(E9=List!H$8,'New Stations'!G9,IF('Export New Stations'!E9=List!H$7,'New Stations'!F9,"")))</f>
        <v/>
      </c>
      <c r="I9" s="327"/>
      <c r="J9" s="328"/>
      <c r="K9" s="328"/>
      <c r="L9" s="328"/>
      <c r="M9" s="328"/>
      <c r="N9" s="328"/>
      <c r="O9" s="328"/>
      <c r="P9" s="328"/>
      <c r="Q9" s="329"/>
    </row>
    <row r="10" spans="1:17" x14ac:dyDescent="0.3">
      <c r="A10">
        <v>8</v>
      </c>
      <c r="B10" s="36" t="str">
        <f>IF(E10="",IF('New Stations'!B10="","",'New Stations'!B10),E10)</f>
        <v/>
      </c>
      <c r="C10" s="11" t="str">
        <f>IF('New Stations'!C10=List!H$13,'New Stations'!D10,"")</f>
        <v/>
      </c>
      <c r="D10" s="24" t="str">
        <f>IF('New Stations'!C10=List!H$14,'New Stations'!D10,"")</f>
        <v/>
      </c>
      <c r="E10" s="168" t="str">
        <f>IF('New Stations'!H10=1,'New Stations'!E10,"")</f>
        <v/>
      </c>
      <c r="F10" s="11" t="str">
        <f>IF(C10="","",IF(E10=List!H$8,'New Stations'!G10,IF('Export New Stations'!E10=List!H$7,'New Stations'!F10,"")))</f>
        <v/>
      </c>
      <c r="G10" s="24" t="str">
        <f>IF(D10="","",IF(E10=List!H$8,'New Stations'!G10,IF('Export New Stations'!E10=List!H$7,'New Stations'!F10,"")))</f>
        <v/>
      </c>
      <c r="I10" s="327"/>
      <c r="J10" s="328"/>
      <c r="K10" s="328"/>
      <c r="L10" s="328"/>
      <c r="M10" s="328"/>
      <c r="N10" s="328"/>
      <c r="O10" s="328"/>
      <c r="P10" s="328"/>
      <c r="Q10" s="329"/>
    </row>
    <row r="11" spans="1:17" x14ac:dyDescent="0.3">
      <c r="A11">
        <v>9</v>
      </c>
      <c r="B11" s="36" t="str">
        <f>IF(E11="",IF('New Stations'!B11="","",'New Stations'!B11),E11)</f>
        <v/>
      </c>
      <c r="C11" s="11" t="str">
        <f>IF('New Stations'!C11=List!H$13,'New Stations'!D11,"")</f>
        <v/>
      </c>
      <c r="D11" s="24" t="str">
        <f>IF('New Stations'!C11=List!H$14,'New Stations'!D11,"")</f>
        <v/>
      </c>
      <c r="E11" s="168" t="str">
        <f>IF('New Stations'!H11=1,'New Stations'!E11,"")</f>
        <v/>
      </c>
      <c r="F11" s="11" t="str">
        <f>IF(C11="","",IF(E11=List!H$8,'New Stations'!G11,IF('Export New Stations'!E11=List!H$7,'New Stations'!F11,"")))</f>
        <v/>
      </c>
      <c r="G11" s="24" t="str">
        <f>IF(D11="","",IF(E11=List!H$8,'New Stations'!G11,IF('Export New Stations'!E11=List!H$7,'New Stations'!F11,"")))</f>
        <v/>
      </c>
      <c r="I11" s="327"/>
      <c r="J11" s="328"/>
      <c r="K11" s="328"/>
      <c r="L11" s="328"/>
      <c r="M11" s="328"/>
      <c r="N11" s="328"/>
      <c r="O11" s="328"/>
      <c r="P11" s="328"/>
      <c r="Q11" s="329"/>
    </row>
    <row r="12" spans="1:17" x14ac:dyDescent="0.3">
      <c r="A12">
        <v>10</v>
      </c>
      <c r="B12" s="36" t="str">
        <f>IF(E12="",IF('New Stations'!B12="","",'New Stations'!B12),E12)</f>
        <v/>
      </c>
      <c r="C12" s="11" t="str">
        <f>IF('New Stations'!C12=List!H$13,'New Stations'!D12,"")</f>
        <v/>
      </c>
      <c r="D12" s="24" t="str">
        <f>IF('New Stations'!C12=List!H$14,'New Stations'!D12,"")</f>
        <v/>
      </c>
      <c r="E12" s="168" t="str">
        <f>IF('New Stations'!H12=1,'New Stations'!E12,"")</f>
        <v/>
      </c>
      <c r="F12" s="11" t="str">
        <f>IF(C12="","",IF(E12=List!H$8,'New Stations'!G12,IF('Export New Stations'!E12=List!H$7,'New Stations'!F12,"")))</f>
        <v/>
      </c>
      <c r="G12" s="24" t="str">
        <f>IF(D12="","",IF(E12=List!H$8,'New Stations'!G12,IF('Export New Stations'!E12=List!H$7,'New Stations'!F12,"")))</f>
        <v/>
      </c>
      <c r="I12" s="327"/>
      <c r="J12" s="328"/>
      <c r="K12" s="328"/>
      <c r="L12" s="328"/>
      <c r="M12" s="328"/>
      <c r="N12" s="328"/>
      <c r="O12" s="328"/>
      <c r="P12" s="328"/>
      <c r="Q12" s="329"/>
    </row>
    <row r="13" spans="1:17" x14ac:dyDescent="0.3">
      <c r="A13">
        <v>11</v>
      </c>
      <c r="B13" s="36" t="str">
        <f>IF(E13="",IF('New Stations'!B13="","",'New Stations'!B13),E13)</f>
        <v/>
      </c>
      <c r="C13" s="11" t="str">
        <f>IF('New Stations'!C13=List!H$13,'New Stations'!D13,"")</f>
        <v/>
      </c>
      <c r="D13" s="24" t="str">
        <f>IF('New Stations'!C13=List!H$14,'New Stations'!D13,"")</f>
        <v/>
      </c>
      <c r="E13" s="168" t="str">
        <f>IF('New Stations'!H13=1,'New Stations'!E13,"")</f>
        <v/>
      </c>
      <c r="F13" s="11" t="str">
        <f>IF(C13="","",IF(E13=List!H$8,'New Stations'!G13,IF('Export New Stations'!E13=List!H$7,'New Stations'!F13,"")))</f>
        <v/>
      </c>
      <c r="G13" s="24" t="str">
        <f>IF(D13="","",IF(E13=List!H$8,'New Stations'!G13,IF('Export New Stations'!E13=List!H$7,'New Stations'!F13,"")))</f>
        <v/>
      </c>
      <c r="I13" s="327"/>
      <c r="J13" s="328"/>
      <c r="K13" s="328"/>
      <c r="L13" s="328"/>
      <c r="M13" s="328"/>
      <c r="N13" s="328"/>
      <c r="O13" s="328"/>
      <c r="P13" s="328"/>
      <c r="Q13" s="329"/>
    </row>
    <row r="14" spans="1:17" x14ac:dyDescent="0.3">
      <c r="A14">
        <v>12</v>
      </c>
      <c r="B14" s="36" t="str">
        <f>IF(E14="",IF('New Stations'!B14="","",'New Stations'!B14),E14)</f>
        <v/>
      </c>
      <c r="C14" s="11" t="str">
        <f>IF('New Stations'!C14=List!H$13,'New Stations'!D14,"")</f>
        <v/>
      </c>
      <c r="D14" s="24" t="str">
        <f>IF('New Stations'!C14=List!H$14,'New Stations'!D14,"")</f>
        <v/>
      </c>
      <c r="E14" s="168" t="str">
        <f>IF('New Stations'!H14=1,'New Stations'!E14,"")</f>
        <v/>
      </c>
      <c r="F14" s="11" t="str">
        <f>IF(C14="","",IF(E14=List!H$8,'New Stations'!G14,IF('Export New Stations'!E14=List!H$7,'New Stations'!F14,"")))</f>
        <v/>
      </c>
      <c r="G14" s="24" t="str">
        <f>IF(D14="","",IF(E14=List!H$8,'New Stations'!G14,IF('Export New Stations'!E14=List!H$7,'New Stations'!F14,"")))</f>
        <v/>
      </c>
      <c r="I14" s="327"/>
      <c r="J14" s="328"/>
      <c r="K14" s="328"/>
      <c r="L14" s="328"/>
      <c r="M14" s="328"/>
      <c r="N14" s="328"/>
      <c r="O14" s="328"/>
      <c r="P14" s="328"/>
      <c r="Q14" s="329"/>
    </row>
    <row r="15" spans="1:17" x14ac:dyDescent="0.3">
      <c r="A15">
        <v>13</v>
      </c>
      <c r="B15" s="36" t="str">
        <f>IF(E15="",IF('New Stations'!B15="","",'New Stations'!B15),E15)</f>
        <v/>
      </c>
      <c r="C15" s="11" t="str">
        <f>IF('New Stations'!C15=List!H$13,'New Stations'!D15,"")</f>
        <v/>
      </c>
      <c r="D15" s="24" t="str">
        <f>IF('New Stations'!C15=List!H$14,'New Stations'!D15,"")</f>
        <v/>
      </c>
      <c r="E15" s="168" t="str">
        <f>IF('New Stations'!H15=1,'New Stations'!E15,"")</f>
        <v/>
      </c>
      <c r="F15" s="11" t="str">
        <f>IF(C15="","",IF(E15=List!H$8,'New Stations'!G15,IF('Export New Stations'!E15=List!H$7,'New Stations'!F15,"")))</f>
        <v/>
      </c>
      <c r="G15" s="24" t="str">
        <f>IF(D15="","",IF(E15=List!H$8,'New Stations'!G15,IF('Export New Stations'!E15=List!H$7,'New Stations'!F15,"")))</f>
        <v/>
      </c>
      <c r="I15" s="327"/>
      <c r="J15" s="328"/>
      <c r="K15" s="328"/>
      <c r="L15" s="328"/>
      <c r="M15" s="328"/>
      <c r="N15" s="328"/>
      <c r="O15" s="328"/>
      <c r="P15" s="328"/>
      <c r="Q15" s="329"/>
    </row>
    <row r="16" spans="1:17" x14ac:dyDescent="0.3">
      <c r="A16">
        <v>14</v>
      </c>
      <c r="B16" s="36" t="str">
        <f>IF(E16="",IF('New Stations'!B16="","",'New Stations'!B16),E16)</f>
        <v/>
      </c>
      <c r="C16" s="11" t="str">
        <f>IF('New Stations'!C16=List!H$13,'New Stations'!D16,"")</f>
        <v/>
      </c>
      <c r="D16" s="24" t="str">
        <f>IF('New Stations'!C16=List!H$14,'New Stations'!D16,"")</f>
        <v/>
      </c>
      <c r="E16" s="168" t="str">
        <f>IF('New Stations'!H16=1,'New Stations'!E16,"")</f>
        <v/>
      </c>
      <c r="F16" s="11" t="str">
        <f>IF(C16="","",IF(E16=List!H$8,'New Stations'!G16,IF('Export New Stations'!E16=List!H$7,'New Stations'!F16,"")))</f>
        <v/>
      </c>
      <c r="G16" s="24" t="str">
        <f>IF(D16="","",IF(E16=List!H$8,'New Stations'!G16,IF('Export New Stations'!E16=List!H$7,'New Stations'!F16,"")))</f>
        <v/>
      </c>
      <c r="I16" s="327"/>
      <c r="J16" s="328"/>
      <c r="K16" s="328"/>
      <c r="L16" s="328"/>
      <c r="M16" s="328"/>
      <c r="N16" s="328"/>
      <c r="O16" s="328"/>
      <c r="P16" s="328"/>
      <c r="Q16" s="329"/>
    </row>
    <row r="17" spans="1:17" x14ac:dyDescent="0.3">
      <c r="A17">
        <v>15</v>
      </c>
      <c r="B17" s="36" t="str">
        <f>IF(E17="",IF('New Stations'!B17="","",'New Stations'!B17),E17)</f>
        <v/>
      </c>
      <c r="C17" s="11" t="str">
        <f>IF('New Stations'!C17=List!H$13,'New Stations'!D17,"")</f>
        <v/>
      </c>
      <c r="D17" s="24" t="str">
        <f>IF('New Stations'!C17=List!H$14,'New Stations'!D17,"")</f>
        <v/>
      </c>
      <c r="E17" s="168" t="str">
        <f>IF('New Stations'!H17=1,'New Stations'!E17,"")</f>
        <v/>
      </c>
      <c r="F17" s="11" t="str">
        <f>IF(C17="","",IF(E17=List!H$8,'New Stations'!G17,IF('Export New Stations'!E17=List!H$7,'New Stations'!F17,"")))</f>
        <v/>
      </c>
      <c r="G17" s="24" t="str">
        <f>IF(D17="","",IF(E17=List!H$8,'New Stations'!G17,IF('Export New Stations'!E17=List!H$7,'New Stations'!F17,"")))</f>
        <v/>
      </c>
      <c r="I17" s="327"/>
      <c r="J17" s="328"/>
      <c r="K17" s="328"/>
      <c r="L17" s="328"/>
      <c r="M17" s="328"/>
      <c r="N17" s="328"/>
      <c r="O17" s="328"/>
      <c r="P17" s="328"/>
      <c r="Q17" s="329"/>
    </row>
    <row r="18" spans="1:17" x14ac:dyDescent="0.3">
      <c r="A18">
        <v>16</v>
      </c>
      <c r="B18" s="36" t="str">
        <f>IF(E18="",IF('New Stations'!B18="","",'New Stations'!B18),E18)</f>
        <v/>
      </c>
      <c r="C18" s="11" t="str">
        <f>IF('New Stations'!C18=List!H$13,'New Stations'!D18,"")</f>
        <v/>
      </c>
      <c r="D18" s="24" t="str">
        <f>IF('New Stations'!C18=List!H$14,'New Stations'!D18,"")</f>
        <v/>
      </c>
      <c r="E18" s="168" t="str">
        <f>IF('New Stations'!H18=1,'New Stations'!E18,"")</f>
        <v/>
      </c>
      <c r="F18" s="11" t="str">
        <f>IF(C18="","",IF(E18=List!H$8,'New Stations'!G18,IF('Export New Stations'!E18=List!H$7,'New Stations'!F18,"")))</f>
        <v/>
      </c>
      <c r="G18" s="24" t="str">
        <f>IF(D18="","",IF(E18=List!H$8,'New Stations'!G18,IF('Export New Stations'!E18=List!H$7,'New Stations'!F18,"")))</f>
        <v/>
      </c>
      <c r="I18" s="327"/>
      <c r="J18" s="328"/>
      <c r="K18" s="328"/>
      <c r="L18" s="328"/>
      <c r="M18" s="328"/>
      <c r="N18" s="328"/>
      <c r="O18" s="328"/>
      <c r="P18" s="328"/>
      <c r="Q18" s="329"/>
    </row>
    <row r="19" spans="1:17" x14ac:dyDescent="0.3">
      <c r="A19">
        <v>17</v>
      </c>
      <c r="B19" s="36" t="str">
        <f>IF(E19="",IF('New Stations'!B19="","",'New Stations'!B19),E19)</f>
        <v/>
      </c>
      <c r="C19" s="11" t="str">
        <f>IF('New Stations'!C19=List!H$13,'New Stations'!D19,"")</f>
        <v/>
      </c>
      <c r="D19" s="24" t="str">
        <f>IF('New Stations'!C19=List!H$14,'New Stations'!D19,"")</f>
        <v/>
      </c>
      <c r="E19" s="168" t="str">
        <f>IF('New Stations'!H19=1,'New Stations'!E19,"")</f>
        <v/>
      </c>
      <c r="F19" s="11" t="str">
        <f>IF(C19="","",IF(E19=List!H$8,'New Stations'!G19,IF('Export New Stations'!E19=List!H$7,'New Stations'!F19,"")))</f>
        <v/>
      </c>
      <c r="G19" s="24" t="str">
        <f>IF(D19="","",IF(E19=List!H$8,'New Stations'!G19,IF('Export New Stations'!E19=List!H$7,'New Stations'!F19,"")))</f>
        <v/>
      </c>
      <c r="I19" s="327"/>
      <c r="J19" s="328"/>
      <c r="K19" s="328"/>
      <c r="L19" s="328"/>
      <c r="M19" s="328"/>
      <c r="N19" s="328"/>
      <c r="O19" s="328"/>
      <c r="P19" s="328"/>
      <c r="Q19" s="329"/>
    </row>
    <row r="20" spans="1:17" x14ac:dyDescent="0.3">
      <c r="A20">
        <v>18</v>
      </c>
      <c r="B20" s="36" t="str">
        <f>IF(E20="",IF('New Stations'!B20="","",'New Stations'!B20),E20)</f>
        <v/>
      </c>
      <c r="C20" s="11" t="str">
        <f>IF('New Stations'!C20=List!H$13,'New Stations'!D20,"")</f>
        <v/>
      </c>
      <c r="D20" s="24" t="str">
        <f>IF('New Stations'!C20=List!H$14,'New Stations'!D20,"")</f>
        <v/>
      </c>
      <c r="E20" s="168" t="str">
        <f>IF('New Stations'!H20=1,'New Stations'!E20,"")</f>
        <v/>
      </c>
      <c r="F20" s="11" t="str">
        <f>IF(C20="","",IF(E20=List!H$8,'New Stations'!G20,IF('Export New Stations'!E20=List!H$7,'New Stations'!F20,"")))</f>
        <v/>
      </c>
      <c r="G20" s="24" t="str">
        <f>IF(D20="","",IF(E20=List!H$8,'New Stations'!G20,IF('Export New Stations'!E20=List!H$7,'New Stations'!F20,"")))</f>
        <v/>
      </c>
      <c r="I20" s="327"/>
      <c r="J20" s="328"/>
      <c r="K20" s="328"/>
      <c r="L20" s="328"/>
      <c r="M20" s="328"/>
      <c r="N20" s="328"/>
      <c r="O20" s="328"/>
      <c r="P20" s="328"/>
      <c r="Q20" s="329"/>
    </row>
    <row r="21" spans="1:17" x14ac:dyDescent="0.3">
      <c r="A21">
        <v>19</v>
      </c>
      <c r="B21" s="36" t="str">
        <f>IF(E21="",IF('New Stations'!B21="","",'New Stations'!B21),E21)</f>
        <v/>
      </c>
      <c r="C21" s="11" t="str">
        <f>IF('New Stations'!C21=List!H$13,'New Stations'!D21,"")</f>
        <v/>
      </c>
      <c r="D21" s="24" t="str">
        <f>IF('New Stations'!C21=List!H$14,'New Stations'!D21,"")</f>
        <v/>
      </c>
      <c r="E21" s="168" t="str">
        <f>IF('New Stations'!H21=1,'New Stations'!E21,"")</f>
        <v/>
      </c>
      <c r="F21" s="11" t="str">
        <f>IF(C21="","",IF(E21=List!H$8,'New Stations'!G21,IF('Export New Stations'!E21=List!H$7,'New Stations'!F21,"")))</f>
        <v/>
      </c>
      <c r="G21" s="24" t="str">
        <f>IF(D21="","",IF(E21=List!H$8,'New Stations'!G21,IF('Export New Stations'!E21=List!H$7,'New Stations'!F21,"")))</f>
        <v/>
      </c>
      <c r="I21" s="327"/>
      <c r="J21" s="328"/>
      <c r="K21" s="328"/>
      <c r="L21" s="328"/>
      <c r="M21" s="328"/>
      <c r="N21" s="328"/>
      <c r="O21" s="328"/>
      <c r="P21" s="328"/>
      <c r="Q21" s="329"/>
    </row>
    <row r="22" spans="1:17" ht="15" thickBot="1" x14ac:dyDescent="0.35">
      <c r="A22">
        <v>20</v>
      </c>
      <c r="B22" s="37" t="str">
        <f>IF(E22="",IF('New Stations'!B22="","",'New Stations'!B22),E22)</f>
        <v/>
      </c>
      <c r="C22" s="13" t="str">
        <f>IF('New Stations'!C22=List!H$13,'New Stations'!D22,"")</f>
        <v/>
      </c>
      <c r="D22" s="28" t="str">
        <f>IF('New Stations'!C22=List!H$14,'New Stations'!D22,"")</f>
        <v/>
      </c>
      <c r="E22" s="169" t="str">
        <f>IF('New Stations'!H22=1,'New Stations'!E22,"")</f>
        <v/>
      </c>
      <c r="F22" s="13" t="str">
        <f>IF(C22="","",IF(E22=List!H$8,'New Stations'!G22,IF('Export New Stations'!E22=List!H$7,'New Stations'!F22,"")))</f>
        <v/>
      </c>
      <c r="G22" s="28" t="str">
        <f>IF(D22="","",IF(E22=List!H$8,'New Stations'!G22,IF('Export New Stations'!E22=List!H$7,'New Stations'!F22,"")))</f>
        <v/>
      </c>
      <c r="I22" s="330"/>
      <c r="J22" s="331"/>
      <c r="K22" s="331"/>
      <c r="L22" s="331"/>
      <c r="M22" s="331"/>
      <c r="N22" s="331"/>
      <c r="O22" s="331"/>
      <c r="P22" s="331"/>
      <c r="Q22" s="332"/>
    </row>
  </sheetData>
  <mergeCells count="1">
    <mergeCell ref="I3:Q22"/>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B07B-22AD-44DB-AE3C-6B91F3DF8F38}">
  <dimension ref="A2:Z22"/>
  <sheetViews>
    <sheetView topLeftCell="D1" workbookViewId="0">
      <selection activeCell="U2" sqref="U2:Z5"/>
    </sheetView>
  </sheetViews>
  <sheetFormatPr defaultRowHeight="14.4" x14ac:dyDescent="0.3"/>
  <cols>
    <col min="2" max="2" width="15.88671875" bestFit="1" customWidth="1"/>
    <col min="3" max="3" width="17.33203125" bestFit="1" customWidth="1"/>
    <col min="4" max="4" width="11.33203125" bestFit="1" customWidth="1"/>
    <col min="6" max="6" width="18.33203125" bestFit="1" customWidth="1"/>
    <col min="7" max="7" width="13.6640625" bestFit="1" customWidth="1"/>
    <col min="8" max="8" width="13.33203125" bestFit="1" customWidth="1"/>
    <col min="9" max="9" width="20.33203125" bestFit="1" customWidth="1"/>
    <col min="11" max="11" width="13.5546875" bestFit="1" customWidth="1"/>
    <col min="13" max="13" width="18.33203125" bestFit="1" customWidth="1"/>
    <col min="21" max="21" width="15.6640625" bestFit="1" customWidth="1"/>
    <col min="22" max="22" width="12.5546875" bestFit="1" customWidth="1"/>
    <col min="24" max="24" width="12.6640625" bestFit="1" customWidth="1"/>
    <col min="25" max="25" width="13.33203125" bestFit="1" customWidth="1"/>
  </cols>
  <sheetData>
    <row r="2" spans="1:26" ht="15" thickBot="1" x14ac:dyDescent="0.35">
      <c r="A2" t="s">
        <v>248</v>
      </c>
      <c r="B2" t="s">
        <v>249</v>
      </c>
      <c r="C2" t="s">
        <v>250</v>
      </c>
      <c r="D2" t="s">
        <v>134</v>
      </c>
      <c r="E2" t="s">
        <v>251</v>
      </c>
      <c r="F2" t="s">
        <v>252</v>
      </c>
      <c r="G2" t="s">
        <v>260</v>
      </c>
      <c r="H2" t="s">
        <v>263</v>
      </c>
      <c r="I2" t="s">
        <v>261</v>
      </c>
      <c r="J2" t="s">
        <v>262</v>
      </c>
      <c r="K2" t="s">
        <v>253</v>
      </c>
      <c r="L2" t="s">
        <v>254</v>
      </c>
      <c r="M2" t="s">
        <v>255</v>
      </c>
      <c r="N2" t="s">
        <v>256</v>
      </c>
      <c r="O2" t="s">
        <v>257</v>
      </c>
      <c r="P2" t="s">
        <v>258</v>
      </c>
      <c r="Q2" t="s">
        <v>259</v>
      </c>
      <c r="R2" t="s">
        <v>126</v>
      </c>
      <c r="S2" t="s">
        <v>127</v>
      </c>
      <c r="U2" t="s">
        <v>264</v>
      </c>
      <c r="V2" t="s">
        <v>265</v>
      </c>
      <c r="W2" s="333" t="s">
        <v>266</v>
      </c>
      <c r="X2" s="333"/>
      <c r="Y2" s="333"/>
      <c r="Z2" s="333"/>
    </row>
    <row r="3" spans="1:26" ht="15" thickBot="1" x14ac:dyDescent="0.35">
      <c r="A3" s="8" t="str">
        <f>IF(B3="","",Main!B$2)</f>
        <v/>
      </c>
      <c r="B3" s="33" t="str">
        <f>IF(F3="","",IF('1 On Road Fleet'!B3="","",'1 On Road Fleet'!B3))</f>
        <v/>
      </c>
      <c r="C3" s="33" t="str">
        <f>IF(B3="","",'1 On Road Fleet'!F3)</f>
        <v/>
      </c>
      <c r="D3" s="33" t="str">
        <f>IF(B3="","",'1 On Road Fleet'!D3)</f>
        <v/>
      </c>
      <c r="E3" s="33" t="str">
        <f>IF('Export Alt Fuel Veh'!B3="","",IF('1 On Road Fleet'!L3="Yes","Actual","Estimate"))</f>
        <v/>
      </c>
      <c r="F3" s="33" t="str">
        <f>IF('1 On Road Fleet'!C3="","",IF('1 On Road Fleet'!U3=1,"",IF('1 On Road Fleet'!W3=0,'1 On Road Fleet'!C3,"")))</f>
        <v/>
      </c>
      <c r="G3" s="178" t="str">
        <f>IF(B3="","",IF(F3=List!D$19,'1 On Road Fleet'!Q3,""))</f>
        <v/>
      </c>
      <c r="H3" s="179" t="str">
        <f>IF(B3="","",IF('1 On Road Fleet'!R3="","",'1 On Road Fleet'!R3))</f>
        <v/>
      </c>
      <c r="I3" s="33" t="str">
        <f>IF(B3="","",IF('1 On Road Fleet'!S3="","",'1 On Road Fleet'!S3))</f>
        <v/>
      </c>
      <c r="J3" s="178" t="str">
        <f>IF(B3="","",IF('1 On Road Fleet'!S3="","",'1 On Road Fleet'!T3))</f>
        <v/>
      </c>
      <c r="K3" s="33" t="str">
        <f>IF(B3="","",IF(E3="Actual",'1 On Road Fleet'!M3,""))</f>
        <v/>
      </c>
      <c r="L3" s="178" t="str">
        <f>IF(E3="","",IF(E3="Estimate",'1 On Road Fleet'!P3,""))</f>
        <v/>
      </c>
      <c r="M3" s="33" t="str">
        <f>IF(E3="","",IF(E3="Estimate",'1 On Road Fleet'!N3,""))</f>
        <v/>
      </c>
      <c r="N3" s="33" t="str">
        <f>IF(E3="","",IF(E3="Estimate",'1 On Road Fleet'!O3,""))</f>
        <v/>
      </c>
      <c r="O3" s="33" t="str">
        <f>IF(B3="","",'1 On Road Fleet'!E3)</f>
        <v/>
      </c>
      <c r="P3" s="33" t="str">
        <f>IF('Export Alt Fuel Veh'!B3="","",IF('Export Alt Fuel Veh'!B3="Heavy Duty","Diesel","Gas"))</f>
        <v/>
      </c>
      <c r="Q3" s="33" t="str">
        <f>IF(B3="","",'1 On Road Fleet'!G3)</f>
        <v/>
      </c>
      <c r="R3" s="33" t="str">
        <f>IF(B3="","",IF('1 On Road Fleet'!J3="","",'1 On Road Fleet'!J3))</f>
        <v/>
      </c>
      <c r="S3" s="34" t="str">
        <f>IF(B3="","",IF('1 On Road Fleet'!K3="","",'1 On Road Fleet'!K3))</f>
        <v/>
      </c>
      <c r="U3" s="182">
        <f>Main!I19</f>
        <v>0</v>
      </c>
      <c r="V3" s="185">
        <f>Main!I20</f>
        <v>0</v>
      </c>
      <c r="W3" s="186">
        <f>Main!B1</f>
        <v>0</v>
      </c>
      <c r="X3" s="183">
        <f>Main!B5</f>
        <v>0</v>
      </c>
      <c r="Y3" s="202">
        <f>Main!B7</f>
        <v>0</v>
      </c>
      <c r="Z3" s="184">
        <f>Main!B6</f>
        <v>0</v>
      </c>
    </row>
    <row r="4" spans="1:26" ht="15" thickBot="1" x14ac:dyDescent="0.35">
      <c r="A4" s="11" t="str">
        <f>IF(B4="","",Main!B$2)</f>
        <v/>
      </c>
      <c r="B4" s="3" t="str">
        <f>IF(F4="","",IF('1 On Road Fleet'!B4="","",'1 On Road Fleet'!B4))</f>
        <v/>
      </c>
      <c r="C4" s="3" t="str">
        <f>IF(B4="","",'1 On Road Fleet'!F4)</f>
        <v/>
      </c>
      <c r="D4" s="3" t="str">
        <f>IF(B4="","",'1 On Road Fleet'!D4)</f>
        <v/>
      </c>
      <c r="E4" s="3" t="str">
        <f>IF('Export Alt Fuel Veh'!B4="","",IF('1 On Road Fleet'!L4="Yes","Actual","Estimate"))</f>
        <v/>
      </c>
      <c r="F4" s="3" t="str">
        <f>IF('1 On Road Fleet'!C4="","",IF('1 On Road Fleet'!W4=0,'1 On Road Fleet'!C4,""))</f>
        <v/>
      </c>
      <c r="G4" s="173" t="str">
        <f>IF(B4="","",IF(F4=List!D$19,'1 On Road Fleet'!Q4,""))</f>
        <v/>
      </c>
      <c r="H4" s="177" t="str">
        <f>IF(B4="","",IF('1 On Road Fleet'!R4="","",'1 On Road Fleet'!R4))</f>
        <v/>
      </c>
      <c r="I4" s="3" t="str">
        <f>IF(B4="","",IF('1 On Road Fleet'!S4="","",'1 On Road Fleet'!S4))</f>
        <v/>
      </c>
      <c r="J4" s="173" t="str">
        <f>IF(B4="","",IF('1 On Road Fleet'!S4="","",'1 On Road Fleet'!T4))</f>
        <v/>
      </c>
      <c r="K4" s="3" t="str">
        <f>IF(B4="","",IF(E4="Actual",'1 On Road Fleet'!M4,""))</f>
        <v/>
      </c>
      <c r="L4" s="173" t="str">
        <f>IF(E4="","",IF(E4="Estimate",'1 On Road Fleet'!P4,""))</f>
        <v/>
      </c>
      <c r="M4" s="3" t="str">
        <f>IF(E4="","",IF(E4="Estimate",'1 On Road Fleet'!N4,""))</f>
        <v/>
      </c>
      <c r="N4" s="3" t="str">
        <f>IF(E4="","",IF(E4="Estimate",'1 On Road Fleet'!O4,""))</f>
        <v/>
      </c>
      <c r="O4" s="3" t="str">
        <f>IF(B4="","",'1 On Road Fleet'!E4)</f>
        <v/>
      </c>
      <c r="P4" s="3" t="str">
        <f>IF('Export Alt Fuel Veh'!B4="","",IF('Export Alt Fuel Veh'!B4="Heavy Duty","Diesel","Gas"))</f>
        <v/>
      </c>
      <c r="Q4" s="3" t="str">
        <f>IF(B4="","",'1 On Road Fleet'!G4)</f>
        <v/>
      </c>
      <c r="R4" s="3" t="str">
        <f>IF(B4="","",IF('1 On Road Fleet'!J4="","",'1 On Road Fleet'!J4))</f>
        <v/>
      </c>
      <c r="S4" s="24" t="str">
        <f>IF(B4="","",IF('1 On Road Fleet'!K4="","",'1 On Road Fleet'!K4))</f>
        <v/>
      </c>
    </row>
    <row r="5" spans="1:26" ht="15" thickBot="1" x14ac:dyDescent="0.35">
      <c r="A5" s="11" t="str">
        <f>IF(B5="","",Main!B$2)</f>
        <v/>
      </c>
      <c r="B5" s="3" t="str">
        <f>IF(F5="","",IF('1 On Road Fleet'!B5="","",'1 On Road Fleet'!B5))</f>
        <v/>
      </c>
      <c r="C5" s="3" t="str">
        <f>IF(B5="","",'1 On Road Fleet'!F5)</f>
        <v/>
      </c>
      <c r="D5" s="3" t="str">
        <f>IF(B5="","",'1 On Road Fleet'!D5)</f>
        <v/>
      </c>
      <c r="E5" s="3" t="str">
        <f>IF('Export Alt Fuel Veh'!B5="","",IF('1 On Road Fleet'!L5="Yes","Actual","Estimate"))</f>
        <v/>
      </c>
      <c r="F5" s="3" t="str">
        <f>IF('1 On Road Fleet'!C5="","",IF('1 On Road Fleet'!W5=0,'1 On Road Fleet'!C5,""))</f>
        <v/>
      </c>
      <c r="G5" s="173" t="str">
        <f>IF(B5="","",IF(F5=List!D$19,'1 On Road Fleet'!Q5,""))</f>
        <v/>
      </c>
      <c r="H5" s="177" t="str">
        <f>IF(B5="","",IF('1 On Road Fleet'!R5="","",'1 On Road Fleet'!R5))</f>
        <v/>
      </c>
      <c r="I5" s="3" t="str">
        <f>IF(B5="","",IF('1 On Road Fleet'!S5="","",'1 On Road Fleet'!S5))</f>
        <v/>
      </c>
      <c r="J5" s="173" t="str">
        <f>IF(B5="","",IF('1 On Road Fleet'!S5="","",'1 On Road Fleet'!T5))</f>
        <v/>
      </c>
      <c r="K5" s="3" t="str">
        <f>IF(B5="","",IF(E5="Actual",'1 On Road Fleet'!M5,""))</f>
        <v/>
      </c>
      <c r="L5" s="173" t="str">
        <f>IF(E5="","",IF(E5="Estimate",'1 On Road Fleet'!P5,""))</f>
        <v/>
      </c>
      <c r="M5" s="3" t="str">
        <f>IF(E5="","",IF(E5="Estimate",'1 On Road Fleet'!N5,""))</f>
        <v/>
      </c>
      <c r="N5" s="3" t="str">
        <f>IF(E5="","",IF(E5="Estimate",'1 On Road Fleet'!O5,""))</f>
        <v/>
      </c>
      <c r="O5" s="3" t="str">
        <f>IF(B5="","",'1 On Road Fleet'!E5)</f>
        <v/>
      </c>
      <c r="P5" s="3" t="str">
        <f>IF('Export Alt Fuel Veh'!B5="","",IF('Export Alt Fuel Veh'!B5="Heavy Duty","Diesel","Gas"))</f>
        <v/>
      </c>
      <c r="Q5" s="3" t="str">
        <f>IF(B5="","",'1 On Road Fleet'!G5)</f>
        <v/>
      </c>
      <c r="R5" s="3" t="str">
        <f>IF(B5="","",IF('1 On Road Fleet'!J5="","",'1 On Road Fleet'!J5))</f>
        <v/>
      </c>
      <c r="S5" s="24" t="str">
        <f>IF(B5="","",IF('1 On Road Fleet'!K5="","",'1 On Road Fleet'!K5))</f>
        <v/>
      </c>
      <c r="W5" s="334" t="str">
        <f>W3&amp;" - "&amp;X3&amp;" - "&amp;Y3&amp;" - "&amp;Z3</f>
        <v>0 - 0 - 0 - 0</v>
      </c>
      <c r="X5" s="335"/>
      <c r="Y5" s="335"/>
      <c r="Z5" s="336"/>
    </row>
    <row r="6" spans="1:26" x14ac:dyDescent="0.3">
      <c r="A6" s="11" t="str">
        <f>IF(B6="","",Main!B$2)</f>
        <v/>
      </c>
      <c r="B6" s="3" t="str">
        <f>IF(F6="","",IF('1 On Road Fleet'!B6="","",'1 On Road Fleet'!B6))</f>
        <v/>
      </c>
      <c r="C6" s="3" t="str">
        <f>IF(B6="","",'1 On Road Fleet'!F6)</f>
        <v/>
      </c>
      <c r="D6" s="3" t="str">
        <f>IF(B6="","",'1 On Road Fleet'!D6)</f>
        <v/>
      </c>
      <c r="E6" s="3" t="str">
        <f>IF('Export Alt Fuel Veh'!B6="","",IF('1 On Road Fleet'!L6="Yes","Actual","Estimate"))</f>
        <v/>
      </c>
      <c r="F6" s="3" t="str">
        <f>IF('1 On Road Fleet'!C6="","",IF('1 On Road Fleet'!W6=0,'1 On Road Fleet'!C6,""))</f>
        <v/>
      </c>
      <c r="G6" s="173" t="str">
        <f>IF(B6="","",IF(F6=List!D$19,'1 On Road Fleet'!Q6,""))</f>
        <v/>
      </c>
      <c r="H6" s="177" t="str">
        <f>IF(B6="","",IF('1 On Road Fleet'!R6="","",'1 On Road Fleet'!R6))</f>
        <v/>
      </c>
      <c r="I6" s="3" t="str">
        <f>IF(B6="","",IF('1 On Road Fleet'!S6="","",'1 On Road Fleet'!S6))</f>
        <v/>
      </c>
      <c r="J6" s="173" t="str">
        <f>IF(B6="","",IF('1 On Road Fleet'!S6="","",'1 On Road Fleet'!T6))</f>
        <v/>
      </c>
      <c r="K6" s="3" t="str">
        <f>IF(B6="","",IF(E6="Actual",'1 On Road Fleet'!M6,""))</f>
        <v/>
      </c>
      <c r="L6" s="173" t="str">
        <f>IF(E6="","",IF(E6="Estimate",'1 On Road Fleet'!P6,""))</f>
        <v/>
      </c>
      <c r="M6" s="3" t="str">
        <f>IF(E6="","",IF(E6="Estimate",'1 On Road Fleet'!N6,""))</f>
        <v/>
      </c>
      <c r="N6" s="3" t="str">
        <f>IF(E6="","",IF(E6="Estimate",'1 On Road Fleet'!O6,""))</f>
        <v/>
      </c>
      <c r="O6" s="3" t="str">
        <f>IF(B6="","",'1 On Road Fleet'!E6)</f>
        <v/>
      </c>
      <c r="P6" s="3" t="str">
        <f>IF('Export Alt Fuel Veh'!B6="","",IF('Export Alt Fuel Veh'!B6="Heavy Duty","Diesel","Gas"))</f>
        <v/>
      </c>
      <c r="Q6" s="3" t="str">
        <f>IF(B6="","",'1 On Road Fleet'!G6)</f>
        <v/>
      </c>
      <c r="R6" s="3" t="str">
        <f>IF(B6="","",IF('1 On Road Fleet'!J6="","",'1 On Road Fleet'!J6))</f>
        <v/>
      </c>
      <c r="S6" s="24" t="str">
        <f>IF(B6="","",IF('1 On Road Fleet'!K6="","",'1 On Road Fleet'!K6))</f>
        <v/>
      </c>
    </row>
    <row r="7" spans="1:26" x14ac:dyDescent="0.3">
      <c r="A7" s="11" t="str">
        <f>IF(B7="","",Main!B$2)</f>
        <v/>
      </c>
      <c r="B7" s="3" t="str">
        <f>IF(F7="","",IF('1 On Road Fleet'!B7="","",'1 On Road Fleet'!B7))</f>
        <v/>
      </c>
      <c r="C7" s="3" t="str">
        <f>IF(B7="","",'1 On Road Fleet'!F7)</f>
        <v/>
      </c>
      <c r="D7" s="3" t="str">
        <f>IF(B7="","",'1 On Road Fleet'!D7)</f>
        <v/>
      </c>
      <c r="E7" s="3" t="str">
        <f>IF('Export Alt Fuel Veh'!B7="","",IF('1 On Road Fleet'!L7="Yes","Actual","Estimate"))</f>
        <v/>
      </c>
      <c r="F7" s="3" t="str">
        <f>IF('1 On Road Fleet'!C7="","",IF('1 On Road Fleet'!W7=0,'1 On Road Fleet'!C7,""))</f>
        <v/>
      </c>
      <c r="G7" s="173" t="str">
        <f>IF(B7="","",IF(F7=List!D$19,'1 On Road Fleet'!Q7,""))</f>
        <v/>
      </c>
      <c r="H7" s="177" t="str">
        <f>IF(B7="","",IF('1 On Road Fleet'!R7="","",'1 On Road Fleet'!R7))</f>
        <v/>
      </c>
      <c r="I7" s="3" t="str">
        <f>IF(B7="","",IF('1 On Road Fleet'!S7="","",'1 On Road Fleet'!S7))</f>
        <v/>
      </c>
      <c r="J7" s="173" t="str">
        <f>IF(B7="","",IF('1 On Road Fleet'!S7="","",'1 On Road Fleet'!T7))</f>
        <v/>
      </c>
      <c r="K7" s="3" t="str">
        <f>IF(B7="","",IF(E7="Actual",'1 On Road Fleet'!M7,""))</f>
        <v/>
      </c>
      <c r="L7" s="173" t="str">
        <f>IF(E7="","",IF(E7="Estimate",'1 On Road Fleet'!P7,""))</f>
        <v/>
      </c>
      <c r="M7" s="3" t="str">
        <f>IF(E7="","",IF(E7="Estimate",'1 On Road Fleet'!N7,""))</f>
        <v/>
      </c>
      <c r="N7" s="3" t="str">
        <f>IF(E7="","",IF(E7="Estimate",'1 On Road Fleet'!O7,""))</f>
        <v/>
      </c>
      <c r="O7" s="3" t="str">
        <f>IF(B7="","",'1 On Road Fleet'!E7)</f>
        <v/>
      </c>
      <c r="P7" s="3" t="str">
        <f>IF('Export Alt Fuel Veh'!B7="","",IF('Export Alt Fuel Veh'!B7="Heavy Duty","Diesel","Gas"))</f>
        <v/>
      </c>
      <c r="Q7" s="3" t="str">
        <f>IF(B7="","",'1 On Road Fleet'!G7)</f>
        <v/>
      </c>
      <c r="R7" s="3" t="str">
        <f>IF(B7="","",IF('1 On Road Fleet'!J7="","",'1 On Road Fleet'!J7))</f>
        <v/>
      </c>
      <c r="S7" s="24" t="str">
        <f>IF(B7="","",IF('1 On Road Fleet'!K7="","",'1 On Road Fleet'!K7))</f>
        <v/>
      </c>
    </row>
    <row r="8" spans="1:26" x14ac:dyDescent="0.3">
      <c r="A8" s="11" t="str">
        <f>IF(B8="","",Main!B$2)</f>
        <v/>
      </c>
      <c r="B8" s="3" t="str">
        <f>IF(F8="","",IF('1 On Road Fleet'!B8="","",'1 On Road Fleet'!B8))</f>
        <v/>
      </c>
      <c r="C8" s="3" t="str">
        <f>IF(B8="","",'1 On Road Fleet'!F8)</f>
        <v/>
      </c>
      <c r="D8" s="3" t="str">
        <f>IF(B8="","",'1 On Road Fleet'!D8)</f>
        <v/>
      </c>
      <c r="E8" s="3" t="str">
        <f>IF('Export Alt Fuel Veh'!B8="","",IF('1 On Road Fleet'!L8="Yes","Actual","Estimate"))</f>
        <v/>
      </c>
      <c r="F8" s="3" t="str">
        <f>IF('1 On Road Fleet'!C8="","",IF('1 On Road Fleet'!W8=0,'1 On Road Fleet'!C8,""))</f>
        <v/>
      </c>
      <c r="G8" s="173" t="str">
        <f>IF(B8="","",IF(F8=List!D$19,'1 On Road Fleet'!Q8,""))</f>
        <v/>
      </c>
      <c r="H8" s="177" t="str">
        <f>IF(B8="","",IF('1 On Road Fleet'!R8="","",'1 On Road Fleet'!R8))</f>
        <v/>
      </c>
      <c r="I8" s="3" t="str">
        <f>IF(B8="","",IF('1 On Road Fleet'!S8="","",'1 On Road Fleet'!S8))</f>
        <v/>
      </c>
      <c r="J8" s="173" t="str">
        <f>IF(B8="","",IF('1 On Road Fleet'!S8="","",'1 On Road Fleet'!T8))</f>
        <v/>
      </c>
      <c r="K8" s="3" t="str">
        <f>IF(B8="","",IF(E8="Actual",'1 On Road Fleet'!M8,""))</f>
        <v/>
      </c>
      <c r="L8" s="173" t="str">
        <f>IF(E8="","",IF(E8="Estimate",'1 On Road Fleet'!P8,""))</f>
        <v/>
      </c>
      <c r="M8" s="3" t="str">
        <f>IF(E8="","",IF(E8="Estimate",'1 On Road Fleet'!N8,""))</f>
        <v/>
      </c>
      <c r="N8" s="3" t="str">
        <f>IF(E8="","",IF(E8="Estimate",'1 On Road Fleet'!O8,""))</f>
        <v/>
      </c>
      <c r="O8" s="3" t="str">
        <f>IF(B8="","",'1 On Road Fleet'!E8)</f>
        <v/>
      </c>
      <c r="P8" s="3" t="str">
        <f>IF('Export Alt Fuel Veh'!B8="","",IF('Export Alt Fuel Veh'!B8="Heavy Duty","Diesel","Gas"))</f>
        <v/>
      </c>
      <c r="Q8" s="3" t="str">
        <f>IF(B8="","",'1 On Road Fleet'!G8)</f>
        <v/>
      </c>
      <c r="R8" s="3" t="str">
        <f>IF(B8="","",IF('1 On Road Fleet'!J8="","",'1 On Road Fleet'!J8))</f>
        <v/>
      </c>
      <c r="S8" s="24" t="str">
        <f>IF(B8="","",IF('1 On Road Fleet'!K8="","",'1 On Road Fleet'!K8))</f>
        <v/>
      </c>
    </row>
    <row r="9" spans="1:26" x14ac:dyDescent="0.3">
      <c r="A9" s="11" t="str">
        <f>IF(B9="","",Main!B$2)</f>
        <v/>
      </c>
      <c r="B9" s="3" t="str">
        <f>IF(F9="","",IF('1 On Road Fleet'!B9="","",'1 On Road Fleet'!B9))</f>
        <v/>
      </c>
      <c r="C9" s="3" t="str">
        <f>IF(B9="","",'1 On Road Fleet'!F9)</f>
        <v/>
      </c>
      <c r="D9" s="3" t="str">
        <f>IF(B9="","",'1 On Road Fleet'!D9)</f>
        <v/>
      </c>
      <c r="E9" s="3" t="str">
        <f>IF('Export Alt Fuel Veh'!B9="","",IF('1 On Road Fleet'!L9="Yes","Actual","Estimate"))</f>
        <v/>
      </c>
      <c r="F9" s="3" t="str">
        <f>IF('1 On Road Fleet'!C9="","",IF('1 On Road Fleet'!W9=0,'1 On Road Fleet'!C9,""))</f>
        <v/>
      </c>
      <c r="G9" s="173" t="str">
        <f>IF(B9="","",IF(F9=List!D$19,'1 On Road Fleet'!Q9,""))</f>
        <v/>
      </c>
      <c r="H9" s="177" t="str">
        <f>IF(B9="","",IF('1 On Road Fleet'!R9="","",'1 On Road Fleet'!R9))</f>
        <v/>
      </c>
      <c r="I9" s="3" t="str">
        <f>IF(B9="","",IF('1 On Road Fleet'!S9="","",'1 On Road Fleet'!S9))</f>
        <v/>
      </c>
      <c r="J9" s="173" t="str">
        <f>IF(B9="","",IF('1 On Road Fleet'!S9="","",'1 On Road Fleet'!T9))</f>
        <v/>
      </c>
      <c r="K9" s="3" t="str">
        <f>IF(B9="","",IF(E9="Actual",'1 On Road Fleet'!M9,""))</f>
        <v/>
      </c>
      <c r="L9" s="173" t="str">
        <f>IF(E9="","",IF(E9="Estimate",'1 On Road Fleet'!P9,""))</f>
        <v/>
      </c>
      <c r="M9" s="3" t="str">
        <f>IF(E9="","",IF(E9="Estimate",'1 On Road Fleet'!N9,""))</f>
        <v/>
      </c>
      <c r="N9" s="3" t="str">
        <f>IF(E9="","",IF(E9="Estimate",'1 On Road Fleet'!O9,""))</f>
        <v/>
      </c>
      <c r="O9" s="3" t="str">
        <f>IF(B9="","",'1 On Road Fleet'!E9)</f>
        <v/>
      </c>
      <c r="P9" s="3" t="str">
        <f>IF('Export Alt Fuel Veh'!B9="","",IF('Export Alt Fuel Veh'!B9="Heavy Duty","Diesel","Gas"))</f>
        <v/>
      </c>
      <c r="Q9" s="3" t="str">
        <f>IF(B9="","",'1 On Road Fleet'!G9)</f>
        <v/>
      </c>
      <c r="R9" s="3" t="str">
        <f>IF(B9="","",IF('1 On Road Fleet'!J9="","",'1 On Road Fleet'!J9))</f>
        <v/>
      </c>
      <c r="S9" s="24" t="str">
        <f>IF(B9="","",IF('1 On Road Fleet'!K9="","",'1 On Road Fleet'!K9))</f>
        <v/>
      </c>
    </row>
    <row r="10" spans="1:26" x14ac:dyDescent="0.3">
      <c r="A10" s="11" t="str">
        <f>IF(B10="","",Main!B$2)</f>
        <v/>
      </c>
      <c r="B10" s="3" t="str">
        <f>IF(F10="","",IF('1 On Road Fleet'!B10="","",'1 On Road Fleet'!B10))</f>
        <v/>
      </c>
      <c r="C10" s="3" t="str">
        <f>IF(B10="","",'1 On Road Fleet'!F10)</f>
        <v/>
      </c>
      <c r="D10" s="3" t="str">
        <f>IF(B10="","",'1 On Road Fleet'!D10)</f>
        <v/>
      </c>
      <c r="E10" s="3" t="str">
        <f>IF('Export Alt Fuel Veh'!B10="","",IF('1 On Road Fleet'!L10="Yes","Actual","Estimate"))</f>
        <v/>
      </c>
      <c r="F10" s="3" t="str">
        <f>IF('1 On Road Fleet'!C10="","",IF('1 On Road Fleet'!W10=0,'1 On Road Fleet'!C10,""))</f>
        <v/>
      </c>
      <c r="G10" s="173" t="str">
        <f>IF(B10="","",IF(F10=List!D$19,'1 On Road Fleet'!Q10,""))</f>
        <v/>
      </c>
      <c r="H10" s="177" t="str">
        <f>IF(B10="","",IF('1 On Road Fleet'!R10="","",'1 On Road Fleet'!R10))</f>
        <v/>
      </c>
      <c r="I10" s="3" t="str">
        <f>IF(B10="","",IF('1 On Road Fleet'!S10="","",'1 On Road Fleet'!S10))</f>
        <v/>
      </c>
      <c r="J10" s="173" t="str">
        <f>IF(B10="","",IF('1 On Road Fleet'!S10="","",'1 On Road Fleet'!T10))</f>
        <v/>
      </c>
      <c r="K10" s="3" t="str">
        <f>IF(B10="","",IF(E10="Actual",'1 On Road Fleet'!M10,""))</f>
        <v/>
      </c>
      <c r="L10" s="173" t="str">
        <f>IF(E10="","",IF(E10="Estimate",'1 On Road Fleet'!P10,""))</f>
        <v/>
      </c>
      <c r="M10" s="3" t="str">
        <f>IF(E10="","",IF(E10="Estimate",'1 On Road Fleet'!N10,""))</f>
        <v/>
      </c>
      <c r="N10" s="3" t="str">
        <f>IF(E10="","",IF(E10="Estimate",'1 On Road Fleet'!O10,""))</f>
        <v/>
      </c>
      <c r="O10" s="3" t="str">
        <f>IF(B10="","",'1 On Road Fleet'!E10)</f>
        <v/>
      </c>
      <c r="P10" s="3" t="str">
        <f>IF('Export Alt Fuel Veh'!B10="","",IF('Export Alt Fuel Veh'!B10="Heavy Duty","Diesel","Gas"))</f>
        <v/>
      </c>
      <c r="Q10" s="3" t="str">
        <f>IF(B10="","",'1 On Road Fleet'!G10)</f>
        <v/>
      </c>
      <c r="R10" s="3" t="str">
        <f>IF(B10="","",IF('1 On Road Fleet'!J10="","",'1 On Road Fleet'!J10))</f>
        <v/>
      </c>
      <c r="S10" s="24" t="str">
        <f>IF(B10="","",IF('1 On Road Fleet'!K10="","",'1 On Road Fleet'!K10))</f>
        <v/>
      </c>
    </row>
    <row r="11" spans="1:26" x14ac:dyDescent="0.3">
      <c r="A11" s="11" t="str">
        <f>IF(B11="","",Main!B$2)</f>
        <v/>
      </c>
      <c r="B11" s="3" t="str">
        <f>IF(F11="","",IF('1 On Road Fleet'!B11="","",'1 On Road Fleet'!B11))</f>
        <v/>
      </c>
      <c r="C11" s="3" t="str">
        <f>IF(B11="","",'1 On Road Fleet'!F11)</f>
        <v/>
      </c>
      <c r="D11" s="3" t="str">
        <f>IF(B11="","",'1 On Road Fleet'!D11)</f>
        <v/>
      </c>
      <c r="E11" s="3" t="str">
        <f>IF('Export Alt Fuel Veh'!B11="","",IF('1 On Road Fleet'!L11="Yes","Actual","Estimate"))</f>
        <v/>
      </c>
      <c r="F11" s="3" t="str">
        <f>IF('1 On Road Fleet'!C11="","",IF('1 On Road Fleet'!W11=0,'1 On Road Fleet'!C11,""))</f>
        <v/>
      </c>
      <c r="G11" s="173" t="str">
        <f>IF(B11="","",IF(F11=List!D$19,'1 On Road Fleet'!Q11,""))</f>
        <v/>
      </c>
      <c r="H11" s="177" t="str">
        <f>IF(B11="","",IF('1 On Road Fleet'!R11="","",'1 On Road Fleet'!R11))</f>
        <v/>
      </c>
      <c r="I11" s="3" t="str">
        <f>IF(B11="","",IF('1 On Road Fleet'!S11="","",'1 On Road Fleet'!S11))</f>
        <v/>
      </c>
      <c r="J11" s="173" t="str">
        <f>IF(B11="","",IF('1 On Road Fleet'!S11="","",'1 On Road Fleet'!T11))</f>
        <v/>
      </c>
      <c r="K11" s="3" t="str">
        <f>IF(B11="","",IF(E11="Actual",'1 On Road Fleet'!M11,""))</f>
        <v/>
      </c>
      <c r="L11" s="173" t="str">
        <f>IF(E11="","",IF(E11="Estimate",'1 On Road Fleet'!P11,""))</f>
        <v/>
      </c>
      <c r="M11" s="3" t="str">
        <f>IF(E11="","",IF(E11="Estimate",'1 On Road Fleet'!N11,""))</f>
        <v/>
      </c>
      <c r="N11" s="3" t="str">
        <f>IF(E11="","",IF(E11="Estimate",'1 On Road Fleet'!O11,""))</f>
        <v/>
      </c>
      <c r="O11" s="3" t="str">
        <f>IF(B11="","",'1 On Road Fleet'!E11)</f>
        <v/>
      </c>
      <c r="P11" s="3" t="str">
        <f>IF('Export Alt Fuel Veh'!B11="","",IF('Export Alt Fuel Veh'!B11="Heavy Duty","Diesel","Gas"))</f>
        <v/>
      </c>
      <c r="Q11" s="3" t="str">
        <f>IF(B11="","",'1 On Road Fleet'!G11)</f>
        <v/>
      </c>
      <c r="R11" s="3" t="str">
        <f>IF(B11="","",IF('1 On Road Fleet'!J11="","",'1 On Road Fleet'!J11))</f>
        <v/>
      </c>
      <c r="S11" s="24" t="str">
        <f>IF(B11="","",IF('1 On Road Fleet'!K11="","",'1 On Road Fleet'!K11))</f>
        <v/>
      </c>
    </row>
    <row r="12" spans="1:26" x14ac:dyDescent="0.3">
      <c r="A12" s="11" t="str">
        <f>IF(B12="","",Main!B$2)</f>
        <v/>
      </c>
      <c r="B12" s="3" t="str">
        <f>IF(F12="","",IF('1 On Road Fleet'!B12="","",'1 On Road Fleet'!B12))</f>
        <v/>
      </c>
      <c r="C12" s="3" t="str">
        <f>IF(B12="","",'1 On Road Fleet'!F12)</f>
        <v/>
      </c>
      <c r="D12" s="3" t="str">
        <f>IF(B12="","",'1 On Road Fleet'!D12)</f>
        <v/>
      </c>
      <c r="E12" s="3" t="str">
        <f>IF('Export Alt Fuel Veh'!B12="","",IF('1 On Road Fleet'!L12="Yes","Actual","Estimate"))</f>
        <v/>
      </c>
      <c r="F12" s="3" t="str">
        <f>IF('1 On Road Fleet'!C12="","",IF('1 On Road Fleet'!W12=0,'1 On Road Fleet'!C12,""))</f>
        <v/>
      </c>
      <c r="G12" s="173" t="str">
        <f>IF(B12="","",IF(F12=List!D$19,'1 On Road Fleet'!Q12,""))</f>
        <v/>
      </c>
      <c r="H12" s="177" t="str">
        <f>IF(B12="","",IF('1 On Road Fleet'!R12="","",'1 On Road Fleet'!R12))</f>
        <v/>
      </c>
      <c r="I12" s="3" t="str">
        <f>IF(B12="","",IF('1 On Road Fleet'!S12="","",'1 On Road Fleet'!S12))</f>
        <v/>
      </c>
      <c r="J12" s="173" t="str">
        <f>IF(B12="","",IF('1 On Road Fleet'!S12="","",'1 On Road Fleet'!T12))</f>
        <v/>
      </c>
      <c r="K12" s="3" t="str">
        <f>IF(B12="","",IF(E12="Actual",'1 On Road Fleet'!M12,""))</f>
        <v/>
      </c>
      <c r="L12" s="173" t="str">
        <f>IF(E12="","",IF(E12="Estimate",'1 On Road Fleet'!P12,""))</f>
        <v/>
      </c>
      <c r="M12" s="3" t="str">
        <f>IF(E12="","",IF(E12="Estimate",'1 On Road Fleet'!N12,""))</f>
        <v/>
      </c>
      <c r="N12" s="3" t="str">
        <f>IF(E12="","",IF(E12="Estimate",'1 On Road Fleet'!O12,""))</f>
        <v/>
      </c>
      <c r="O12" s="3" t="str">
        <f>IF(B12="","",'1 On Road Fleet'!E12)</f>
        <v/>
      </c>
      <c r="P12" s="3" t="str">
        <f>IF('Export Alt Fuel Veh'!B12="","",IF('Export Alt Fuel Veh'!B12="Heavy Duty","Diesel","Gas"))</f>
        <v/>
      </c>
      <c r="Q12" s="3" t="str">
        <f>IF(B12="","",'1 On Road Fleet'!G12)</f>
        <v/>
      </c>
      <c r="R12" s="3" t="str">
        <f>IF(B12="","",IF('1 On Road Fleet'!J12="","",'1 On Road Fleet'!J12))</f>
        <v/>
      </c>
      <c r="S12" s="24" t="str">
        <f>IF(B12="","",IF('1 On Road Fleet'!K12="","",'1 On Road Fleet'!K12))</f>
        <v/>
      </c>
    </row>
    <row r="13" spans="1:26" x14ac:dyDescent="0.3">
      <c r="A13" s="11" t="str">
        <f>IF(B13="","",Main!B$2)</f>
        <v/>
      </c>
      <c r="B13" s="3" t="str">
        <f>IF(F13="","",IF('1 On Road Fleet'!B13="","",'1 On Road Fleet'!B13))</f>
        <v/>
      </c>
      <c r="C13" s="3" t="str">
        <f>IF(B13="","",'1 On Road Fleet'!F13)</f>
        <v/>
      </c>
      <c r="D13" s="3" t="str">
        <f>IF(B13="","",'1 On Road Fleet'!D13)</f>
        <v/>
      </c>
      <c r="E13" s="3" t="str">
        <f>IF('Export Alt Fuel Veh'!B13="","",IF('1 On Road Fleet'!L13="Yes","Actual","Estimate"))</f>
        <v/>
      </c>
      <c r="F13" s="3" t="str">
        <f>IF('1 On Road Fleet'!C13="","",IF('1 On Road Fleet'!W13=0,'1 On Road Fleet'!C13,""))</f>
        <v/>
      </c>
      <c r="G13" s="173" t="str">
        <f>IF(B13="","",IF(F13=List!D$19,'1 On Road Fleet'!Q13,""))</f>
        <v/>
      </c>
      <c r="H13" s="177" t="str">
        <f>IF(B13="","",IF('1 On Road Fleet'!R13="","",'1 On Road Fleet'!R13))</f>
        <v/>
      </c>
      <c r="I13" s="3" t="str">
        <f>IF(B13="","",IF('1 On Road Fleet'!S13="","",'1 On Road Fleet'!S13))</f>
        <v/>
      </c>
      <c r="J13" s="173" t="str">
        <f>IF(B13="","",IF('1 On Road Fleet'!S13="","",'1 On Road Fleet'!T13))</f>
        <v/>
      </c>
      <c r="K13" s="3" t="str">
        <f>IF(B13="","",IF(E13="Actual",'1 On Road Fleet'!M13,""))</f>
        <v/>
      </c>
      <c r="L13" s="173" t="str">
        <f>IF(E13="","",IF(E13="Estimate",'1 On Road Fleet'!P13,""))</f>
        <v/>
      </c>
      <c r="M13" s="3" t="str">
        <f>IF(E13="","",IF(E13="Estimate",'1 On Road Fleet'!N13,""))</f>
        <v/>
      </c>
      <c r="N13" s="3" t="str">
        <f>IF(E13="","",IF(E13="Estimate",'1 On Road Fleet'!O13,""))</f>
        <v/>
      </c>
      <c r="O13" s="3" t="str">
        <f>IF(B13="","",'1 On Road Fleet'!E13)</f>
        <v/>
      </c>
      <c r="P13" s="3" t="str">
        <f>IF('Export Alt Fuel Veh'!B13="","",IF('Export Alt Fuel Veh'!B13="Heavy Duty","Diesel","Gas"))</f>
        <v/>
      </c>
      <c r="Q13" s="3" t="str">
        <f>IF(B13="","",'1 On Road Fleet'!G13)</f>
        <v/>
      </c>
      <c r="R13" s="3" t="str">
        <f>IF(B13="","",IF('1 On Road Fleet'!J13="","",'1 On Road Fleet'!J13))</f>
        <v/>
      </c>
      <c r="S13" s="24" t="str">
        <f>IF(B13="","",IF('1 On Road Fleet'!K13="","",'1 On Road Fleet'!K13))</f>
        <v/>
      </c>
    </row>
    <row r="14" spans="1:26" x14ac:dyDescent="0.3">
      <c r="A14" s="11" t="str">
        <f>IF(B14="","",Main!B$2)</f>
        <v/>
      </c>
      <c r="B14" s="3" t="str">
        <f>IF(F14="","",IF('1 On Road Fleet'!B14="","",'1 On Road Fleet'!B14))</f>
        <v/>
      </c>
      <c r="C14" s="3" t="str">
        <f>IF(B14="","",'1 On Road Fleet'!F14)</f>
        <v/>
      </c>
      <c r="D14" s="3" t="str">
        <f>IF(B14="","",'1 On Road Fleet'!D14)</f>
        <v/>
      </c>
      <c r="E14" s="3" t="str">
        <f>IF('Export Alt Fuel Veh'!B14="","",IF('1 On Road Fleet'!L14="Yes","Actual","Estimate"))</f>
        <v/>
      </c>
      <c r="F14" s="3" t="str">
        <f>IF('1 On Road Fleet'!C14="","",IF('1 On Road Fleet'!W14=0,'1 On Road Fleet'!C14,""))</f>
        <v/>
      </c>
      <c r="G14" s="173" t="str">
        <f>IF(B14="","",IF(F14=List!D$19,'1 On Road Fleet'!Q14,""))</f>
        <v/>
      </c>
      <c r="H14" s="177" t="str">
        <f>IF(B14="","",IF('1 On Road Fleet'!R14="","",'1 On Road Fleet'!R14))</f>
        <v/>
      </c>
      <c r="I14" s="3" t="str">
        <f>IF(B14="","",IF('1 On Road Fleet'!S14="","",'1 On Road Fleet'!S14))</f>
        <v/>
      </c>
      <c r="J14" s="173" t="str">
        <f>IF(B14="","",IF('1 On Road Fleet'!S14="","",'1 On Road Fleet'!T14))</f>
        <v/>
      </c>
      <c r="K14" s="3" t="str">
        <f>IF(B14="","",IF(E14="Actual",'1 On Road Fleet'!M14,""))</f>
        <v/>
      </c>
      <c r="L14" s="173" t="str">
        <f>IF(E14="","",IF(E14="Estimate",'1 On Road Fleet'!P14,""))</f>
        <v/>
      </c>
      <c r="M14" s="3" t="str">
        <f>IF(E14="","",IF(E14="Estimate",'1 On Road Fleet'!N14,""))</f>
        <v/>
      </c>
      <c r="N14" s="3" t="str">
        <f>IF(E14="","",IF(E14="Estimate",'1 On Road Fleet'!O14,""))</f>
        <v/>
      </c>
      <c r="O14" s="3" t="str">
        <f>IF(B14="","",'1 On Road Fleet'!E14)</f>
        <v/>
      </c>
      <c r="P14" s="3" t="str">
        <f>IF('Export Alt Fuel Veh'!B14="","",IF('Export Alt Fuel Veh'!B14="Heavy Duty","Diesel","Gas"))</f>
        <v/>
      </c>
      <c r="Q14" s="3" t="str">
        <f>IF(B14="","",'1 On Road Fleet'!G14)</f>
        <v/>
      </c>
      <c r="R14" s="3" t="str">
        <f>IF(B14="","",IF('1 On Road Fleet'!J14="","",'1 On Road Fleet'!J14))</f>
        <v/>
      </c>
      <c r="S14" s="24" t="str">
        <f>IF(B14="","",IF('1 On Road Fleet'!K14="","",'1 On Road Fleet'!K14))</f>
        <v/>
      </c>
    </row>
    <row r="15" spans="1:26" x14ac:dyDescent="0.3">
      <c r="A15" s="11" t="str">
        <f>IF(B15="","",Main!B$2)</f>
        <v/>
      </c>
      <c r="B15" s="3" t="str">
        <f>IF(F15="","",IF('1 On Road Fleet'!B15="","",'1 On Road Fleet'!B15))</f>
        <v/>
      </c>
      <c r="C15" s="3" t="str">
        <f>IF(B15="","",'1 On Road Fleet'!F15)</f>
        <v/>
      </c>
      <c r="D15" s="3" t="str">
        <f>IF(B15="","",'1 On Road Fleet'!D15)</f>
        <v/>
      </c>
      <c r="E15" s="3" t="str">
        <f>IF('Export Alt Fuel Veh'!B15="","",IF('1 On Road Fleet'!L15="Yes","Actual","Estimate"))</f>
        <v/>
      </c>
      <c r="F15" s="3" t="str">
        <f>IF('1 On Road Fleet'!C15="","",IF('1 On Road Fleet'!W15=0,'1 On Road Fleet'!C15,""))</f>
        <v/>
      </c>
      <c r="G15" s="173" t="str">
        <f>IF(B15="","",IF(F15=List!D$19,'1 On Road Fleet'!Q15,""))</f>
        <v/>
      </c>
      <c r="H15" s="177" t="str">
        <f>IF(B15="","",IF('1 On Road Fleet'!R15="","",'1 On Road Fleet'!R15))</f>
        <v/>
      </c>
      <c r="I15" s="3" t="str">
        <f>IF(B15="","",IF('1 On Road Fleet'!S15="","",'1 On Road Fleet'!S15))</f>
        <v/>
      </c>
      <c r="J15" s="173" t="str">
        <f>IF(B15="","",IF('1 On Road Fleet'!S15="","",'1 On Road Fleet'!T15))</f>
        <v/>
      </c>
      <c r="K15" s="3" t="str">
        <f>IF(B15="","",IF(E15="Actual",'1 On Road Fleet'!M15,""))</f>
        <v/>
      </c>
      <c r="L15" s="173" t="str">
        <f>IF(E15="","",IF(E15="Estimate",'1 On Road Fleet'!P15,""))</f>
        <v/>
      </c>
      <c r="M15" s="3" t="str">
        <f>IF(E15="","",IF(E15="Estimate",'1 On Road Fleet'!N15,""))</f>
        <v/>
      </c>
      <c r="N15" s="3" t="str">
        <f>IF(E15="","",IF(E15="Estimate",'1 On Road Fleet'!O15,""))</f>
        <v/>
      </c>
      <c r="O15" s="3" t="str">
        <f>IF(B15="","",'1 On Road Fleet'!E15)</f>
        <v/>
      </c>
      <c r="P15" s="3" t="str">
        <f>IF('Export Alt Fuel Veh'!B15="","",IF('Export Alt Fuel Veh'!B15="Heavy Duty","Diesel","Gas"))</f>
        <v/>
      </c>
      <c r="Q15" s="3" t="str">
        <f>IF(B15="","",'1 On Road Fleet'!G15)</f>
        <v/>
      </c>
      <c r="R15" s="3" t="str">
        <f>IF(B15="","",IF('1 On Road Fleet'!J15="","",'1 On Road Fleet'!J15))</f>
        <v/>
      </c>
      <c r="S15" s="24" t="str">
        <f>IF(B15="","",IF('1 On Road Fleet'!K15="","",'1 On Road Fleet'!K15))</f>
        <v/>
      </c>
    </row>
    <row r="16" spans="1:26" x14ac:dyDescent="0.3">
      <c r="A16" s="11" t="str">
        <f>IF(B16="","",Main!B$2)</f>
        <v/>
      </c>
      <c r="B16" s="3" t="str">
        <f>IF(F16="","",IF('1 On Road Fleet'!B16="","",'1 On Road Fleet'!B16))</f>
        <v/>
      </c>
      <c r="C16" s="3" t="str">
        <f>IF(B16="","",'1 On Road Fleet'!F16)</f>
        <v/>
      </c>
      <c r="D16" s="3" t="str">
        <f>IF(B16="","",'1 On Road Fleet'!D16)</f>
        <v/>
      </c>
      <c r="E16" s="3" t="str">
        <f>IF('Export Alt Fuel Veh'!B16="","",IF('1 On Road Fleet'!L16="Yes","Actual","Estimate"))</f>
        <v/>
      </c>
      <c r="F16" s="3" t="str">
        <f>IF('1 On Road Fleet'!C16="","",IF('1 On Road Fleet'!W16=0,'1 On Road Fleet'!C16,""))</f>
        <v/>
      </c>
      <c r="G16" s="173" t="str">
        <f>IF(B16="","",IF(F16=List!D$19,'1 On Road Fleet'!Q16,""))</f>
        <v/>
      </c>
      <c r="H16" s="177" t="str">
        <f>IF(B16="","",IF('1 On Road Fleet'!R16="","",'1 On Road Fleet'!R16))</f>
        <v/>
      </c>
      <c r="I16" s="3" t="str">
        <f>IF(B16="","",IF('1 On Road Fleet'!S16="","",'1 On Road Fleet'!S16))</f>
        <v/>
      </c>
      <c r="J16" s="173" t="str">
        <f>IF(B16="","",IF('1 On Road Fleet'!S16="","",'1 On Road Fleet'!T16))</f>
        <v/>
      </c>
      <c r="K16" s="3" t="str">
        <f>IF(B16="","",IF(E16="Actual",'1 On Road Fleet'!M16,""))</f>
        <v/>
      </c>
      <c r="L16" s="173" t="str">
        <f>IF(E16="","",IF(E16="Estimate",'1 On Road Fleet'!P16,""))</f>
        <v/>
      </c>
      <c r="M16" s="3" t="str">
        <f>IF(E16="","",IF(E16="Estimate",'1 On Road Fleet'!N16,""))</f>
        <v/>
      </c>
      <c r="N16" s="3" t="str">
        <f>IF(E16="","",IF(E16="Estimate",'1 On Road Fleet'!O16,""))</f>
        <v/>
      </c>
      <c r="O16" s="3" t="str">
        <f>IF(B16="","",'1 On Road Fleet'!E16)</f>
        <v/>
      </c>
      <c r="P16" s="3" t="str">
        <f>IF('Export Alt Fuel Veh'!B16="","",IF('Export Alt Fuel Veh'!B16="Heavy Duty","Diesel","Gas"))</f>
        <v/>
      </c>
      <c r="Q16" s="3" t="str">
        <f>IF(B16="","",'1 On Road Fleet'!G16)</f>
        <v/>
      </c>
      <c r="R16" s="3" t="str">
        <f>IF(B16="","",IF('1 On Road Fleet'!J16="","",'1 On Road Fleet'!J16))</f>
        <v/>
      </c>
      <c r="S16" s="24" t="str">
        <f>IF(B16="","",IF('1 On Road Fleet'!K16="","",'1 On Road Fleet'!K16))</f>
        <v/>
      </c>
    </row>
    <row r="17" spans="1:19" x14ac:dyDescent="0.3">
      <c r="A17" s="11" t="str">
        <f>IF(B17="","",Main!B$2)</f>
        <v/>
      </c>
      <c r="B17" s="3" t="str">
        <f>IF(F17="","",IF('1 On Road Fleet'!B17="","",'1 On Road Fleet'!B17))</f>
        <v/>
      </c>
      <c r="C17" s="3" t="str">
        <f>IF(B17="","",'1 On Road Fleet'!F17)</f>
        <v/>
      </c>
      <c r="D17" s="3" t="str">
        <f>IF(B17="","",'1 On Road Fleet'!D17)</f>
        <v/>
      </c>
      <c r="E17" s="3" t="str">
        <f>IF('Export Alt Fuel Veh'!B17="","",IF('1 On Road Fleet'!L17="Yes","Actual","Estimate"))</f>
        <v/>
      </c>
      <c r="F17" s="3" t="str">
        <f>IF('1 On Road Fleet'!C17="","",IF('1 On Road Fleet'!W17=0,'1 On Road Fleet'!C17,""))</f>
        <v/>
      </c>
      <c r="G17" s="173" t="str">
        <f>IF(B17="","",IF(F17=List!D$19,'1 On Road Fleet'!Q17,""))</f>
        <v/>
      </c>
      <c r="H17" s="177" t="str">
        <f>IF(B17="","",IF('1 On Road Fleet'!R17="","",'1 On Road Fleet'!R17))</f>
        <v/>
      </c>
      <c r="I17" s="3" t="str">
        <f>IF(B17="","",IF('1 On Road Fleet'!S17="","",'1 On Road Fleet'!S17))</f>
        <v/>
      </c>
      <c r="J17" s="173" t="str">
        <f>IF(B17="","",IF('1 On Road Fleet'!S17="","",'1 On Road Fleet'!T17))</f>
        <v/>
      </c>
      <c r="K17" s="3" t="str">
        <f>IF(B17="","",IF(E17="Actual",'1 On Road Fleet'!M17,""))</f>
        <v/>
      </c>
      <c r="L17" s="173" t="str">
        <f>IF(E17="","",IF(E17="Estimate",'1 On Road Fleet'!P17,""))</f>
        <v/>
      </c>
      <c r="M17" s="3" t="str">
        <f>IF(E17="","",IF(E17="Estimate",'1 On Road Fleet'!N17,""))</f>
        <v/>
      </c>
      <c r="N17" s="3" t="str">
        <f>IF(E17="","",IF(E17="Estimate",'1 On Road Fleet'!O17,""))</f>
        <v/>
      </c>
      <c r="O17" s="3" t="str">
        <f>IF(B17="","",'1 On Road Fleet'!E17)</f>
        <v/>
      </c>
      <c r="P17" s="3" t="str">
        <f>IF('Export Alt Fuel Veh'!B17="","",IF('Export Alt Fuel Veh'!B17="Heavy Duty","Diesel","Gas"))</f>
        <v/>
      </c>
      <c r="Q17" s="3" t="str">
        <f>IF(B17="","",'1 On Road Fleet'!G17)</f>
        <v/>
      </c>
      <c r="R17" s="3" t="str">
        <f>IF(B17="","",IF('1 On Road Fleet'!J17="","",'1 On Road Fleet'!J17))</f>
        <v/>
      </c>
      <c r="S17" s="24" t="str">
        <f>IF(B17="","",IF('1 On Road Fleet'!K17="","",'1 On Road Fleet'!K17))</f>
        <v/>
      </c>
    </row>
    <row r="18" spans="1:19" x14ac:dyDescent="0.3">
      <c r="A18" s="11" t="str">
        <f>IF(B18="","",Main!B$2)</f>
        <v/>
      </c>
      <c r="B18" s="3" t="str">
        <f>IF(F18="","",IF('1 On Road Fleet'!B18="","",'1 On Road Fleet'!B18))</f>
        <v/>
      </c>
      <c r="C18" s="3" t="str">
        <f>IF(B18="","",'1 On Road Fleet'!F18)</f>
        <v/>
      </c>
      <c r="D18" s="3" t="str">
        <f>IF(B18="","",'1 On Road Fleet'!D18)</f>
        <v/>
      </c>
      <c r="E18" s="3" t="str">
        <f>IF('Export Alt Fuel Veh'!B18="","",IF('1 On Road Fleet'!L18="Yes","Actual","Estimate"))</f>
        <v/>
      </c>
      <c r="F18" s="3" t="str">
        <f>IF('1 On Road Fleet'!C18="","",IF('1 On Road Fleet'!W18=0,'1 On Road Fleet'!C18,""))</f>
        <v/>
      </c>
      <c r="G18" s="173" t="str">
        <f>IF(B18="","",IF(F18=List!D$19,'1 On Road Fleet'!Q18,""))</f>
        <v/>
      </c>
      <c r="H18" s="177" t="str">
        <f>IF(B18="","",IF('1 On Road Fleet'!R18="","",'1 On Road Fleet'!R18))</f>
        <v/>
      </c>
      <c r="I18" s="3" t="str">
        <f>IF(B18="","",IF('1 On Road Fleet'!S18="","",'1 On Road Fleet'!S18))</f>
        <v/>
      </c>
      <c r="J18" s="173" t="str">
        <f>IF(B18="","",IF('1 On Road Fleet'!S18="","",'1 On Road Fleet'!T18))</f>
        <v/>
      </c>
      <c r="K18" s="3" t="str">
        <f>IF(B18="","",IF(E18="Actual",'1 On Road Fleet'!M18,""))</f>
        <v/>
      </c>
      <c r="L18" s="173" t="str">
        <f>IF(E18="","",IF(E18="Estimate",'1 On Road Fleet'!P18,""))</f>
        <v/>
      </c>
      <c r="M18" s="3" t="str">
        <f>IF(E18="","",IF(E18="Estimate",'1 On Road Fleet'!N18,""))</f>
        <v/>
      </c>
      <c r="N18" s="3" t="str">
        <f>IF(E18="","",IF(E18="Estimate",'1 On Road Fleet'!O18,""))</f>
        <v/>
      </c>
      <c r="O18" s="3" t="str">
        <f>IF(B18="","",'1 On Road Fleet'!E18)</f>
        <v/>
      </c>
      <c r="P18" s="3" t="str">
        <f>IF('Export Alt Fuel Veh'!B18="","",IF('Export Alt Fuel Veh'!B18="Heavy Duty","Diesel","Gas"))</f>
        <v/>
      </c>
      <c r="Q18" s="3" t="str">
        <f>IF(B18="","",'1 On Road Fleet'!G18)</f>
        <v/>
      </c>
      <c r="R18" s="3" t="str">
        <f>IF(B18="","",IF('1 On Road Fleet'!J18="","",'1 On Road Fleet'!J18))</f>
        <v/>
      </c>
      <c r="S18" s="24" t="str">
        <f>IF(B18="","",IF('1 On Road Fleet'!K18="","",'1 On Road Fleet'!K18))</f>
        <v/>
      </c>
    </row>
    <row r="19" spans="1:19" x14ac:dyDescent="0.3">
      <c r="A19" s="11" t="str">
        <f>IF(B19="","",Main!B$2)</f>
        <v/>
      </c>
      <c r="B19" s="3" t="str">
        <f>IF(F19="","",IF('1 On Road Fleet'!B19="","",'1 On Road Fleet'!B19))</f>
        <v/>
      </c>
      <c r="C19" s="3" t="str">
        <f>IF(B19="","",'1 On Road Fleet'!F19)</f>
        <v/>
      </c>
      <c r="D19" s="3" t="str">
        <f>IF(B19="","",'1 On Road Fleet'!D19)</f>
        <v/>
      </c>
      <c r="E19" s="3" t="str">
        <f>IF('Export Alt Fuel Veh'!B19="","",IF('1 On Road Fleet'!L19="Yes","Actual","Estimate"))</f>
        <v/>
      </c>
      <c r="F19" s="3" t="str">
        <f>IF('1 On Road Fleet'!C19="","",IF('1 On Road Fleet'!W19=0,'1 On Road Fleet'!C19,""))</f>
        <v/>
      </c>
      <c r="G19" s="173" t="str">
        <f>IF(B19="","",IF(F19=List!D$19,'1 On Road Fleet'!Q19,""))</f>
        <v/>
      </c>
      <c r="H19" s="177" t="str">
        <f>IF(B19="","",IF('1 On Road Fleet'!R19="","",'1 On Road Fleet'!R19))</f>
        <v/>
      </c>
      <c r="I19" s="3" t="str">
        <f>IF(B19="","",IF('1 On Road Fleet'!S19="","",'1 On Road Fleet'!S19))</f>
        <v/>
      </c>
      <c r="J19" s="173" t="str">
        <f>IF(B19="","",IF('1 On Road Fleet'!S19="","",'1 On Road Fleet'!T19))</f>
        <v/>
      </c>
      <c r="K19" s="3" t="str">
        <f>IF(B19="","",IF(E19="Actual",'1 On Road Fleet'!M19,""))</f>
        <v/>
      </c>
      <c r="L19" s="173" t="str">
        <f>IF(E19="","",IF(E19="Estimate",'1 On Road Fleet'!P19,""))</f>
        <v/>
      </c>
      <c r="M19" s="3" t="str">
        <f>IF(E19="","",IF(E19="Estimate",'1 On Road Fleet'!N19,""))</f>
        <v/>
      </c>
      <c r="N19" s="3" t="str">
        <f>IF(E19="","",IF(E19="Estimate",'1 On Road Fleet'!O19,""))</f>
        <v/>
      </c>
      <c r="O19" s="3" t="str">
        <f>IF(B19="","",'1 On Road Fleet'!E19)</f>
        <v/>
      </c>
      <c r="P19" s="3" t="str">
        <f>IF('Export Alt Fuel Veh'!B19="","",IF('Export Alt Fuel Veh'!B19="Heavy Duty","Diesel","Gas"))</f>
        <v/>
      </c>
      <c r="Q19" s="3" t="str">
        <f>IF(B19="","",'1 On Road Fleet'!G19)</f>
        <v/>
      </c>
      <c r="R19" s="3" t="str">
        <f>IF(B19="","",IF('1 On Road Fleet'!J19="","",'1 On Road Fleet'!J19))</f>
        <v/>
      </c>
      <c r="S19" s="24" t="str">
        <f>IF(B19="","",IF('1 On Road Fleet'!K19="","",'1 On Road Fleet'!K19))</f>
        <v/>
      </c>
    </row>
    <row r="20" spans="1:19" x14ac:dyDescent="0.3">
      <c r="A20" s="11" t="str">
        <f>IF(B20="","",Main!B$2)</f>
        <v/>
      </c>
      <c r="B20" s="3" t="str">
        <f>IF(F20="","",IF('1 On Road Fleet'!B20="","",'1 On Road Fleet'!B20))</f>
        <v/>
      </c>
      <c r="C20" s="3" t="str">
        <f>IF(B20="","",'1 On Road Fleet'!F20)</f>
        <v/>
      </c>
      <c r="D20" s="3" t="str">
        <f>IF(B20="","",'1 On Road Fleet'!D20)</f>
        <v/>
      </c>
      <c r="E20" s="3" t="str">
        <f>IF('Export Alt Fuel Veh'!B20="","",IF('1 On Road Fleet'!L20="Yes","Actual","Estimate"))</f>
        <v/>
      </c>
      <c r="F20" s="3" t="str">
        <f>IF('1 On Road Fleet'!C20="","",IF('1 On Road Fleet'!W20=0,'1 On Road Fleet'!C20,""))</f>
        <v/>
      </c>
      <c r="G20" s="173" t="str">
        <f>IF(B20="","",IF(F20=List!D$19,'1 On Road Fleet'!Q20,""))</f>
        <v/>
      </c>
      <c r="H20" s="177" t="str">
        <f>IF(B20="","",IF('1 On Road Fleet'!R20="","",'1 On Road Fleet'!R20))</f>
        <v/>
      </c>
      <c r="I20" s="3" t="str">
        <f>IF(B20="","",IF('1 On Road Fleet'!S20="","",'1 On Road Fleet'!S20))</f>
        <v/>
      </c>
      <c r="J20" s="173" t="str">
        <f>IF(B20="","",IF('1 On Road Fleet'!S20="","",'1 On Road Fleet'!T20))</f>
        <v/>
      </c>
      <c r="K20" s="3" t="str">
        <f>IF(B20="","",IF(E20="Actual",'1 On Road Fleet'!M20,""))</f>
        <v/>
      </c>
      <c r="L20" s="173" t="str">
        <f>IF(E20="","",IF(E20="Estimate",'1 On Road Fleet'!P20,""))</f>
        <v/>
      </c>
      <c r="M20" s="3" t="str">
        <f>IF(E20="","",IF(E20="Estimate",'1 On Road Fleet'!N20,""))</f>
        <v/>
      </c>
      <c r="N20" s="3" t="str">
        <f>IF(E20="","",IF(E20="Estimate",'1 On Road Fleet'!O20,""))</f>
        <v/>
      </c>
      <c r="O20" s="3" t="str">
        <f>IF(B20="","",'1 On Road Fleet'!E20)</f>
        <v/>
      </c>
      <c r="P20" s="3" t="str">
        <f>IF('Export Alt Fuel Veh'!B20="","",IF('Export Alt Fuel Veh'!B20="Heavy Duty","Diesel","Gas"))</f>
        <v/>
      </c>
      <c r="Q20" s="3" t="str">
        <f>IF(B20="","",'1 On Road Fleet'!G20)</f>
        <v/>
      </c>
      <c r="R20" s="3" t="str">
        <f>IF(B20="","",IF('1 On Road Fleet'!J20="","",'1 On Road Fleet'!J20))</f>
        <v/>
      </c>
      <c r="S20" s="24" t="str">
        <f>IF(B20="","",IF('1 On Road Fleet'!K20="","",'1 On Road Fleet'!K20))</f>
        <v/>
      </c>
    </row>
    <row r="21" spans="1:19" x14ac:dyDescent="0.3">
      <c r="A21" s="11" t="str">
        <f>IF(B21="","",Main!B$2)</f>
        <v/>
      </c>
      <c r="B21" s="3" t="str">
        <f>IF(F21="","",IF('1 On Road Fleet'!B21="","",'1 On Road Fleet'!B21))</f>
        <v/>
      </c>
      <c r="C21" s="3" t="str">
        <f>IF(B21="","",'1 On Road Fleet'!F21)</f>
        <v/>
      </c>
      <c r="D21" s="3" t="str">
        <f>IF(B21="","",'1 On Road Fleet'!D21)</f>
        <v/>
      </c>
      <c r="E21" s="3" t="str">
        <f>IF('Export Alt Fuel Veh'!B21="","",IF('1 On Road Fleet'!L21="Yes","Actual","Estimate"))</f>
        <v/>
      </c>
      <c r="F21" s="3" t="str">
        <f>IF('1 On Road Fleet'!C21="","",IF('1 On Road Fleet'!W21=0,'1 On Road Fleet'!C21,""))</f>
        <v/>
      </c>
      <c r="G21" s="173" t="str">
        <f>IF(B21="","",IF(F21=List!D$19,'1 On Road Fleet'!Q21,""))</f>
        <v/>
      </c>
      <c r="H21" s="177" t="str">
        <f>IF(B21="","",IF('1 On Road Fleet'!R21="","",'1 On Road Fleet'!R21))</f>
        <v/>
      </c>
      <c r="I21" s="3" t="str">
        <f>IF(B21="","",IF('1 On Road Fleet'!S21="","",'1 On Road Fleet'!S21))</f>
        <v/>
      </c>
      <c r="J21" s="173" t="str">
        <f>IF(B21="","",IF('1 On Road Fleet'!S21="","",'1 On Road Fleet'!T21))</f>
        <v/>
      </c>
      <c r="K21" s="3" t="str">
        <f>IF(B21="","",IF(E21="Actual",'1 On Road Fleet'!M21,""))</f>
        <v/>
      </c>
      <c r="L21" s="173" t="str">
        <f>IF(E21="","",IF(E21="Estimate",'1 On Road Fleet'!P21,""))</f>
        <v/>
      </c>
      <c r="M21" s="3" t="str">
        <f>IF(E21="","",IF(E21="Estimate",'1 On Road Fleet'!N21,""))</f>
        <v/>
      </c>
      <c r="N21" s="3" t="str">
        <f>IF(E21="","",IF(E21="Estimate",'1 On Road Fleet'!O21,""))</f>
        <v/>
      </c>
      <c r="O21" s="3" t="str">
        <f>IF(B21="","",'1 On Road Fleet'!E21)</f>
        <v/>
      </c>
      <c r="P21" s="3" t="str">
        <f>IF('Export Alt Fuel Veh'!B21="","",IF('Export Alt Fuel Veh'!B21="Heavy Duty","Diesel","Gas"))</f>
        <v/>
      </c>
      <c r="Q21" s="3" t="str">
        <f>IF(B21="","",'1 On Road Fleet'!G21)</f>
        <v/>
      </c>
      <c r="R21" s="3" t="str">
        <f>IF(B21="","",IF('1 On Road Fleet'!J21="","",'1 On Road Fleet'!J21))</f>
        <v/>
      </c>
      <c r="S21" s="24" t="str">
        <f>IF(B21="","",IF('1 On Road Fleet'!K21="","",'1 On Road Fleet'!K21))</f>
        <v/>
      </c>
    </row>
    <row r="22" spans="1:19" ht="15" thickBot="1" x14ac:dyDescent="0.35">
      <c r="A22" s="13" t="str">
        <f>IF(B22="","",Main!B$2)</f>
        <v/>
      </c>
      <c r="B22" s="27" t="str">
        <f>IF(F22="","",IF('1 On Road Fleet'!B22="","",'1 On Road Fleet'!B22))</f>
        <v/>
      </c>
      <c r="C22" s="27" t="str">
        <f>IF(B22="","",'1 On Road Fleet'!F22)</f>
        <v/>
      </c>
      <c r="D22" s="27" t="str">
        <f>IF(B22="","",'1 On Road Fleet'!D22)</f>
        <v/>
      </c>
      <c r="E22" s="27" t="str">
        <f>IF('Export Alt Fuel Veh'!B22="","",IF('1 On Road Fleet'!L22="Yes","Actual","Estimate"))</f>
        <v/>
      </c>
      <c r="F22" s="27" t="str">
        <f>IF('1 On Road Fleet'!C22="","",IF('1 On Road Fleet'!W22=0,'1 On Road Fleet'!C22,""))</f>
        <v/>
      </c>
      <c r="G22" s="180" t="str">
        <f>IF(B22="","",IF(F22=List!D$19,'1 On Road Fleet'!Q22,""))</f>
        <v/>
      </c>
      <c r="H22" s="181" t="str">
        <f>IF(B22="","",IF('1 On Road Fleet'!R22="","",'1 On Road Fleet'!R22))</f>
        <v/>
      </c>
      <c r="I22" s="27" t="str">
        <f>IF(B22="","",IF('1 On Road Fleet'!S22="","",'1 On Road Fleet'!S22))</f>
        <v/>
      </c>
      <c r="J22" s="180" t="str">
        <f>IF(B22="","",IF('1 On Road Fleet'!S22="","",'1 On Road Fleet'!T22))</f>
        <v/>
      </c>
      <c r="K22" s="27" t="str">
        <f>IF(B22="","",IF(E22="Actual",'1 On Road Fleet'!M22,""))</f>
        <v/>
      </c>
      <c r="L22" s="180" t="str">
        <f>IF(E22="","",IF(E22="Estimate",'1 On Road Fleet'!P22,""))</f>
        <v/>
      </c>
      <c r="M22" s="27" t="str">
        <f>IF(E22="","",IF(E22="Estimate",'1 On Road Fleet'!N22,""))</f>
        <v/>
      </c>
      <c r="N22" s="27" t="str">
        <f>IF(E22="","",IF(E22="Estimate",'1 On Road Fleet'!O22,""))</f>
        <v/>
      </c>
      <c r="O22" s="27" t="str">
        <f>IF(B22="","",'1 On Road Fleet'!E22)</f>
        <v/>
      </c>
      <c r="P22" s="27" t="str">
        <f>IF('Export Alt Fuel Veh'!B22="","",IF('Export Alt Fuel Veh'!B22="Heavy Duty","Diesel","Gas"))</f>
        <v/>
      </c>
      <c r="Q22" s="27" t="str">
        <f>IF(B22="","",'1 On Road Fleet'!G22)</f>
        <v/>
      </c>
      <c r="R22" s="27" t="str">
        <f>IF(B22="","",IF('1 On Road Fleet'!J22="","",'1 On Road Fleet'!J22))</f>
        <v/>
      </c>
      <c r="S22" s="28" t="str">
        <f>IF(B22="","",IF('1 On Road Fleet'!K22="","",'1 On Road Fleet'!K22))</f>
        <v/>
      </c>
    </row>
  </sheetData>
  <mergeCells count="2">
    <mergeCell ref="W2:Z2"/>
    <mergeCell ref="W5:Z5"/>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4D73-080A-41DF-BE2E-8CBD7B4D23FD}">
  <dimension ref="A2:W22"/>
  <sheetViews>
    <sheetView topLeftCell="I1" workbookViewId="0">
      <selection activeCell="R2" sqref="R2:W5"/>
    </sheetView>
  </sheetViews>
  <sheetFormatPr defaultRowHeight="14.4" x14ac:dyDescent="0.3"/>
  <cols>
    <col min="1" max="1" width="14.44140625" bestFit="1" customWidth="1"/>
    <col min="2" max="2" width="16.6640625" bestFit="1" customWidth="1"/>
    <col min="3" max="3" width="17.88671875" bestFit="1" customWidth="1"/>
    <col min="4" max="4" width="12.109375" bestFit="1" customWidth="1"/>
    <col min="5" max="5" width="14.109375" bestFit="1" customWidth="1"/>
    <col min="6" max="6" width="23.88671875" bestFit="1" customWidth="1"/>
    <col min="7" max="7" width="26.109375" bestFit="1" customWidth="1"/>
    <col min="8" max="8" width="8.44140625" bestFit="1" customWidth="1"/>
    <col min="9" max="9" width="11.88671875" bestFit="1" customWidth="1"/>
    <col min="10" max="10" width="48.44140625" bestFit="1" customWidth="1"/>
    <col min="11" max="11" width="34" bestFit="1" customWidth="1"/>
    <col min="12" max="12" width="11.88671875" bestFit="1" customWidth="1"/>
    <col min="13" max="13" width="19.33203125" bestFit="1" customWidth="1"/>
    <col min="14" max="14" width="29.109375" customWidth="1"/>
    <col min="15" max="15" width="11.5546875" customWidth="1"/>
    <col min="16" max="16" width="14.44140625" customWidth="1"/>
    <col min="18" max="18" width="16.5546875" bestFit="1" customWidth="1"/>
    <col min="19" max="19" width="13.33203125" bestFit="1" customWidth="1"/>
    <col min="20" max="20" width="8.5546875" customWidth="1"/>
    <col min="21" max="21" width="12.6640625" bestFit="1" customWidth="1"/>
    <col min="22" max="22" width="13.33203125" bestFit="1" customWidth="1"/>
  </cols>
  <sheetData>
    <row r="2" spans="1:23" ht="15" thickBot="1" x14ac:dyDescent="0.35">
      <c r="A2" s="201" t="s">
        <v>248</v>
      </c>
      <c r="B2" s="201" t="s">
        <v>249</v>
      </c>
      <c r="C2" s="201" t="s">
        <v>250</v>
      </c>
      <c r="D2" s="201" t="s">
        <v>134</v>
      </c>
      <c r="E2" s="201" t="s">
        <v>232</v>
      </c>
      <c r="F2" s="201" t="s">
        <v>267</v>
      </c>
      <c r="G2" s="201" t="s">
        <v>268</v>
      </c>
      <c r="H2" s="201" t="s">
        <v>251</v>
      </c>
      <c r="I2" s="201" t="s">
        <v>269</v>
      </c>
      <c r="J2" s="201" t="s">
        <v>270</v>
      </c>
      <c r="K2" s="201" t="s">
        <v>271</v>
      </c>
      <c r="L2" s="201" t="s">
        <v>257</v>
      </c>
      <c r="M2" s="201" t="s">
        <v>255</v>
      </c>
      <c r="N2" s="3" t="s">
        <v>259</v>
      </c>
      <c r="O2" s="3" t="s">
        <v>126</v>
      </c>
      <c r="P2" s="3" t="s">
        <v>127</v>
      </c>
      <c r="R2" t="s">
        <v>264</v>
      </c>
      <c r="S2" t="s">
        <v>265</v>
      </c>
      <c r="T2" s="333" t="s">
        <v>266</v>
      </c>
      <c r="U2" s="333"/>
      <c r="V2" s="333"/>
      <c r="W2" s="333"/>
    </row>
    <row r="3" spans="1:23" ht="15" thickBot="1" x14ac:dyDescent="0.35">
      <c r="A3" s="3" t="str">
        <f>IF(B3="","",Main!B$2)</f>
        <v/>
      </c>
      <c r="B3" s="3" t="str">
        <f>IF('1 On Road Fleet'!U3=1,'1 On Road Fleet'!B3,"")</f>
        <v/>
      </c>
      <c r="C3" s="3" t="str">
        <f>IF(B3="","",'1 On Road Fleet'!F3)</f>
        <v/>
      </c>
      <c r="D3" s="3" t="str">
        <f>IF(B3="","",'1 On Road Fleet'!D3)</f>
        <v/>
      </c>
      <c r="E3" s="3" t="str">
        <f>IF(B3="","",'Electric Vehicles'!B3)</f>
        <v/>
      </c>
      <c r="F3" s="3" t="str">
        <f>IF('Electric Vehicles'!G3="","",'Electric Vehicles'!G3)</f>
        <v/>
      </c>
      <c r="G3" s="3" t="str">
        <f>IF('Electric Vehicles'!H3="","",'Electric Vehicles'!H3)</f>
        <v/>
      </c>
      <c r="H3" s="3" t="str">
        <f>IF('Electric Vehicles'!C3="","",IF('Electric Vehicles'!C3="Yes","Actual","Estimate"))</f>
        <v/>
      </c>
      <c r="I3" s="3" t="str">
        <f>IF('Electric Vehicles'!D3="","",'Electric Vehicles'!D3)</f>
        <v/>
      </c>
      <c r="J3" s="3" t="str">
        <f>IF('Electric Vehicles'!F3="","",'Electric Vehicles'!F3)</f>
        <v/>
      </c>
      <c r="K3" s="3" t="str">
        <f>IF('Electric Vehicles'!H3="","",'Electric Vehicles'!H3)</f>
        <v/>
      </c>
      <c r="L3" s="3" t="str">
        <f>IF('Export Elec Hy Plugs'!B3="","",'1 On Road Fleet'!E3)</f>
        <v/>
      </c>
      <c r="M3" s="3" t="str">
        <f>IF(B3="","",IF('1 On Road Fleet'!N3="","",'1 On Road Fleet'!N3))</f>
        <v/>
      </c>
      <c r="N3" s="3" t="str">
        <f>IF(B3="","",'1 On Road Fleet'!G3)</f>
        <v/>
      </c>
      <c r="O3" s="3" t="str">
        <f>IF(B3="","",IF('1 On Road Fleet'!J3="","",'1 On Road Fleet'!J3))</f>
        <v/>
      </c>
      <c r="P3" s="3" t="str">
        <f>IF(B3="","",IF('1 On Road Fleet'!K3="","",'1 On Road Fleet'!K3))</f>
        <v/>
      </c>
      <c r="R3" s="182">
        <f>Main!I19</f>
        <v>0</v>
      </c>
      <c r="S3" s="185">
        <f>Main!I20</f>
        <v>0</v>
      </c>
      <c r="T3" s="186">
        <f>Main!B1</f>
        <v>0</v>
      </c>
      <c r="U3" s="183">
        <f>Main!B5</f>
        <v>0</v>
      </c>
      <c r="V3" s="202">
        <f>Main!B7</f>
        <v>0</v>
      </c>
      <c r="W3" s="184">
        <f>Main!B6</f>
        <v>0</v>
      </c>
    </row>
    <row r="4" spans="1:23" ht="15" thickBot="1" x14ac:dyDescent="0.35">
      <c r="A4" s="3" t="str">
        <f>IF(B4="","",Main!B$2)</f>
        <v/>
      </c>
      <c r="B4" s="3" t="str">
        <f>IF('1 On Road Fleet'!U4=1,'1 On Road Fleet'!B4,"")</f>
        <v/>
      </c>
      <c r="C4" s="3" t="str">
        <f>IF(B4="","",'1 On Road Fleet'!F4)</f>
        <v/>
      </c>
      <c r="D4" s="3" t="str">
        <f>IF(B4="","",'1 On Road Fleet'!D4)</f>
        <v/>
      </c>
      <c r="E4" s="3" t="str">
        <f>IF(B4="","",'Electric Vehicles'!B4)</f>
        <v/>
      </c>
      <c r="F4" s="3" t="str">
        <f>IF('Electric Vehicles'!G4="","",'Electric Vehicles'!G4)</f>
        <v/>
      </c>
      <c r="G4" s="3" t="str">
        <f>IF('Electric Vehicles'!H4="","",'Electric Vehicles'!H4)</f>
        <v/>
      </c>
      <c r="H4" s="3" t="str">
        <f>IF('Electric Vehicles'!C4="","",IF('Electric Vehicles'!C4="Yes","Actual","Estimate"))</f>
        <v/>
      </c>
      <c r="I4" s="3" t="str">
        <f>IF('Electric Vehicles'!D4="","",'Electric Vehicles'!D4)</f>
        <v/>
      </c>
      <c r="J4" s="3" t="str">
        <f>IF('Electric Vehicles'!F4="","",'Electric Vehicles'!F4)</f>
        <v/>
      </c>
      <c r="K4" s="3" t="str">
        <f>IF('Electric Vehicles'!H4="","",'Electric Vehicles'!H4)</f>
        <v/>
      </c>
      <c r="L4" s="3" t="str">
        <f>IF('Export Elec Hy Plugs'!B4="","",'1 On Road Fleet'!E4)</f>
        <v/>
      </c>
      <c r="M4" s="3" t="str">
        <f>IF(B4="","",IF('1 On Road Fleet'!N4="","",'1 On Road Fleet'!N4))</f>
        <v/>
      </c>
      <c r="N4" s="3" t="str">
        <f>IF(B4="","",'1 On Road Fleet'!G4)</f>
        <v/>
      </c>
      <c r="O4" s="3" t="str">
        <f>IF(B4="","",IF('1 On Road Fleet'!J4="","",'1 On Road Fleet'!J4))</f>
        <v/>
      </c>
      <c r="P4" s="3" t="str">
        <f>IF(B4="","",IF('1 On Road Fleet'!K4="","",'1 On Road Fleet'!K4))</f>
        <v/>
      </c>
    </row>
    <row r="5" spans="1:23" ht="15" thickBot="1" x14ac:dyDescent="0.35">
      <c r="A5" s="3" t="str">
        <f>IF(B5="","",Main!B$2)</f>
        <v/>
      </c>
      <c r="B5" s="3" t="str">
        <f>IF('1 On Road Fleet'!U5=1,'1 On Road Fleet'!B5,"")</f>
        <v/>
      </c>
      <c r="C5" s="3" t="str">
        <f>IF(B5="","",'1 On Road Fleet'!F5)</f>
        <v/>
      </c>
      <c r="D5" s="3" t="str">
        <f>IF(B5="","",'1 On Road Fleet'!D5)</f>
        <v/>
      </c>
      <c r="E5" s="3" t="str">
        <f>IF(B5="","",'Electric Vehicles'!B5)</f>
        <v/>
      </c>
      <c r="F5" s="3" t="str">
        <f>IF('Electric Vehicles'!G5="","",'Electric Vehicles'!G5)</f>
        <v/>
      </c>
      <c r="G5" s="3" t="str">
        <f>IF('Electric Vehicles'!H5="","",'Electric Vehicles'!H5)</f>
        <v/>
      </c>
      <c r="H5" s="3" t="str">
        <f>IF('Electric Vehicles'!C5="","",IF('Electric Vehicles'!C5="Yes","Actual","Estimate"))</f>
        <v/>
      </c>
      <c r="I5" s="3" t="str">
        <f>IF('Electric Vehicles'!D5="","",'Electric Vehicles'!D5)</f>
        <v/>
      </c>
      <c r="J5" s="3" t="str">
        <f>IF('Electric Vehicles'!F5="","",'Electric Vehicles'!F5)</f>
        <v/>
      </c>
      <c r="K5" s="3" t="str">
        <f>IF('Electric Vehicles'!H5="","",'Electric Vehicles'!H5)</f>
        <v/>
      </c>
      <c r="L5" s="3" t="str">
        <f>IF('Export Elec Hy Plugs'!B5="","",'1 On Road Fleet'!E5)</f>
        <v/>
      </c>
      <c r="M5" s="3" t="str">
        <f>IF(B5="","",IF('1 On Road Fleet'!N5="","",'1 On Road Fleet'!N5))</f>
        <v/>
      </c>
      <c r="N5" s="3" t="str">
        <f>IF(B5="","",'1 On Road Fleet'!G5)</f>
        <v/>
      </c>
      <c r="O5" s="3" t="str">
        <f>IF(B5="","",IF('1 On Road Fleet'!J5="","",'1 On Road Fleet'!J5))</f>
        <v/>
      </c>
      <c r="P5" s="3" t="str">
        <f>IF(B5="","",IF('1 On Road Fleet'!K5="","",'1 On Road Fleet'!K5))</f>
        <v/>
      </c>
      <c r="T5" s="334" t="str">
        <f>T3&amp;" - "&amp;U3&amp;" - "&amp;V3&amp;" - "&amp;W3</f>
        <v>0 - 0 - 0 - 0</v>
      </c>
      <c r="U5" s="335"/>
      <c r="V5" s="335"/>
      <c r="W5" s="336"/>
    </row>
    <row r="6" spans="1:23" x14ac:dyDescent="0.3">
      <c r="A6" s="3" t="str">
        <f>IF(B6="","",Main!B$2)</f>
        <v/>
      </c>
      <c r="B6" s="3" t="str">
        <f>IF('1 On Road Fleet'!U6=1,'1 On Road Fleet'!B6,"")</f>
        <v/>
      </c>
      <c r="C6" s="3" t="str">
        <f>IF(B6="","",'1 On Road Fleet'!F6)</f>
        <v/>
      </c>
      <c r="D6" s="3" t="str">
        <f>IF(B6="","",'1 On Road Fleet'!D6)</f>
        <v/>
      </c>
      <c r="E6" s="3" t="str">
        <f>IF(B6="","",'Electric Vehicles'!B6)</f>
        <v/>
      </c>
      <c r="F6" s="3" t="str">
        <f>IF('Electric Vehicles'!G6="","",'Electric Vehicles'!G6)</f>
        <v/>
      </c>
      <c r="G6" s="3" t="str">
        <f>IF('Electric Vehicles'!H6="","",'Electric Vehicles'!H6)</f>
        <v/>
      </c>
      <c r="H6" s="3" t="str">
        <f>IF('Electric Vehicles'!C6="","",IF('Electric Vehicles'!C6="Yes","Actual","Estimate"))</f>
        <v/>
      </c>
      <c r="I6" s="3" t="str">
        <f>IF('Electric Vehicles'!D6="","",'Electric Vehicles'!D6)</f>
        <v/>
      </c>
      <c r="J6" s="3" t="str">
        <f>IF('Electric Vehicles'!F6="","",'Electric Vehicles'!F6)</f>
        <v/>
      </c>
      <c r="K6" s="3" t="str">
        <f>IF('Electric Vehicles'!H6="","",'Electric Vehicles'!H6)</f>
        <v/>
      </c>
      <c r="L6" s="3" t="str">
        <f>IF('Export Elec Hy Plugs'!B6="","",'1 On Road Fleet'!E6)</f>
        <v/>
      </c>
      <c r="M6" s="3" t="str">
        <f>IF(B6="","",IF('1 On Road Fleet'!N6="","",'1 On Road Fleet'!N6))</f>
        <v/>
      </c>
      <c r="N6" s="3" t="str">
        <f>IF(B6="","",'1 On Road Fleet'!G6)</f>
        <v/>
      </c>
      <c r="O6" s="3" t="str">
        <f>IF(B6="","",IF('1 On Road Fleet'!J6="","",'1 On Road Fleet'!J6))</f>
        <v/>
      </c>
      <c r="P6" s="3" t="str">
        <f>IF(B6="","",IF('1 On Road Fleet'!K6="","",'1 On Road Fleet'!K6))</f>
        <v/>
      </c>
    </row>
    <row r="7" spans="1:23" x14ac:dyDescent="0.3">
      <c r="A7" s="3" t="str">
        <f>IF(B7="","",Main!B$2)</f>
        <v/>
      </c>
      <c r="B7" s="3" t="str">
        <f>IF('1 On Road Fleet'!U7=1,'1 On Road Fleet'!B7,"")</f>
        <v/>
      </c>
      <c r="C7" s="3" t="str">
        <f>IF(B7="","",'1 On Road Fleet'!F7)</f>
        <v/>
      </c>
      <c r="D7" s="3" t="str">
        <f>IF(B7="","",'1 On Road Fleet'!D7)</f>
        <v/>
      </c>
      <c r="E7" s="3" t="str">
        <f>IF(B7="","",'Electric Vehicles'!B7)</f>
        <v/>
      </c>
      <c r="F7" s="3" t="str">
        <f>IF('Electric Vehicles'!G7="","",'Electric Vehicles'!G7)</f>
        <v/>
      </c>
      <c r="G7" s="3" t="str">
        <f>IF('Electric Vehicles'!H7="","",'Electric Vehicles'!H7)</f>
        <v/>
      </c>
      <c r="H7" s="3" t="str">
        <f>IF('Electric Vehicles'!C7="","",IF('Electric Vehicles'!C7="Yes","Actual","Estimate"))</f>
        <v/>
      </c>
      <c r="I7" s="3" t="str">
        <f>IF('Electric Vehicles'!D7="","",'Electric Vehicles'!D7)</f>
        <v/>
      </c>
      <c r="J7" s="3" t="str">
        <f>IF('Electric Vehicles'!F7="","",'Electric Vehicles'!F7)</f>
        <v/>
      </c>
      <c r="K7" s="3" t="str">
        <f>IF('Electric Vehicles'!H7="","",'Electric Vehicles'!H7)</f>
        <v/>
      </c>
      <c r="L7" s="3" t="str">
        <f>IF('Export Elec Hy Plugs'!B7="","",'1 On Road Fleet'!E7)</f>
        <v/>
      </c>
      <c r="M7" s="3" t="str">
        <f>IF(B7="","",IF('1 On Road Fleet'!N7="","",'1 On Road Fleet'!N7))</f>
        <v/>
      </c>
      <c r="N7" s="3" t="str">
        <f>IF(B7="","",'1 On Road Fleet'!G7)</f>
        <v/>
      </c>
      <c r="O7" s="3" t="str">
        <f>IF(B7="","",IF('1 On Road Fleet'!J7="","",'1 On Road Fleet'!J7))</f>
        <v/>
      </c>
      <c r="P7" s="3" t="str">
        <f>IF(B7="","",IF('1 On Road Fleet'!K7="","",'1 On Road Fleet'!K7))</f>
        <v/>
      </c>
    </row>
    <row r="8" spans="1:23" x14ac:dyDescent="0.3">
      <c r="A8" s="3" t="str">
        <f>IF(B8="","",Main!B$2)</f>
        <v/>
      </c>
      <c r="B8" s="3" t="str">
        <f>IF('1 On Road Fleet'!U8=1,'1 On Road Fleet'!B8,"")</f>
        <v/>
      </c>
      <c r="C8" s="3" t="str">
        <f>IF(B8="","",'1 On Road Fleet'!F8)</f>
        <v/>
      </c>
      <c r="D8" s="3" t="str">
        <f>IF(B8="","",'1 On Road Fleet'!D8)</f>
        <v/>
      </c>
      <c r="E8" s="3" t="str">
        <f>IF(B8="","",'Electric Vehicles'!B8)</f>
        <v/>
      </c>
      <c r="F8" s="3" t="str">
        <f>IF('Electric Vehicles'!G8="","",'Electric Vehicles'!G8)</f>
        <v/>
      </c>
      <c r="G8" s="3" t="str">
        <f>IF('Electric Vehicles'!H8="","",'Electric Vehicles'!H8)</f>
        <v/>
      </c>
      <c r="H8" s="3" t="str">
        <f>IF('Electric Vehicles'!C8="","",IF('Electric Vehicles'!C8="Yes","Actual","Estimate"))</f>
        <v/>
      </c>
      <c r="I8" s="3" t="str">
        <f>IF('Electric Vehicles'!D8="","",'Electric Vehicles'!D8)</f>
        <v/>
      </c>
      <c r="J8" s="3" t="str">
        <f>IF('Electric Vehicles'!F8="","",'Electric Vehicles'!F8)</f>
        <v/>
      </c>
      <c r="K8" s="3" t="str">
        <f>IF('Electric Vehicles'!H8="","",'Electric Vehicles'!H8)</f>
        <v/>
      </c>
      <c r="L8" s="3" t="str">
        <f>IF('Export Elec Hy Plugs'!B8="","",'1 On Road Fleet'!E8)</f>
        <v/>
      </c>
      <c r="M8" s="3" t="str">
        <f>IF(B8="","",IF('1 On Road Fleet'!N8="","",'1 On Road Fleet'!N8))</f>
        <v/>
      </c>
      <c r="N8" s="3" t="str">
        <f>IF(B8="","",'1 On Road Fleet'!G8)</f>
        <v/>
      </c>
      <c r="O8" s="3" t="str">
        <f>IF(B8="","",IF('1 On Road Fleet'!J8="","",'1 On Road Fleet'!J8))</f>
        <v/>
      </c>
      <c r="P8" s="3" t="str">
        <f>IF(B8="","",IF('1 On Road Fleet'!K8="","",'1 On Road Fleet'!K8))</f>
        <v/>
      </c>
    </row>
    <row r="9" spans="1:23" x14ac:dyDescent="0.3">
      <c r="A9" s="3" t="str">
        <f>IF(B9="","",Main!B$2)</f>
        <v/>
      </c>
      <c r="B9" s="3" t="str">
        <f>IF('1 On Road Fleet'!U9=1,'1 On Road Fleet'!B9,"")</f>
        <v/>
      </c>
      <c r="C9" s="3" t="str">
        <f>IF(B9="","",'1 On Road Fleet'!F9)</f>
        <v/>
      </c>
      <c r="D9" s="3" t="str">
        <f>IF(B9="","",'1 On Road Fleet'!D9)</f>
        <v/>
      </c>
      <c r="E9" s="3" t="str">
        <f>IF(B9="","",'Electric Vehicles'!B9)</f>
        <v/>
      </c>
      <c r="F9" s="3" t="str">
        <f>IF('Electric Vehicles'!G9="","",'Electric Vehicles'!G9)</f>
        <v/>
      </c>
      <c r="G9" s="3" t="str">
        <f>IF('Electric Vehicles'!H9="","",'Electric Vehicles'!H9)</f>
        <v/>
      </c>
      <c r="H9" s="3" t="str">
        <f>IF('Electric Vehicles'!C9="","",IF('Electric Vehicles'!C9="Yes","Actual","Estimate"))</f>
        <v/>
      </c>
      <c r="I9" s="3" t="str">
        <f>IF('Electric Vehicles'!D9="","",'Electric Vehicles'!D9)</f>
        <v/>
      </c>
      <c r="J9" s="3" t="str">
        <f>IF('Electric Vehicles'!F9="","",'Electric Vehicles'!F9)</f>
        <v/>
      </c>
      <c r="K9" s="3" t="str">
        <f>IF('Electric Vehicles'!H9="","",'Electric Vehicles'!H9)</f>
        <v/>
      </c>
      <c r="L9" s="3" t="str">
        <f>IF('Export Elec Hy Plugs'!B9="","",'1 On Road Fleet'!E9)</f>
        <v/>
      </c>
      <c r="M9" s="3" t="str">
        <f>IF(B9="","",IF('1 On Road Fleet'!N9="","",'1 On Road Fleet'!N9))</f>
        <v/>
      </c>
      <c r="N9" s="3" t="str">
        <f>IF(B9="","",'1 On Road Fleet'!G9)</f>
        <v/>
      </c>
      <c r="O9" s="3" t="str">
        <f>IF(B9="","",IF('1 On Road Fleet'!J9="","",'1 On Road Fleet'!J9))</f>
        <v/>
      </c>
      <c r="P9" s="3" t="str">
        <f>IF(B9="","",IF('1 On Road Fleet'!K9="","",'1 On Road Fleet'!K9))</f>
        <v/>
      </c>
    </row>
    <row r="10" spans="1:23" x14ac:dyDescent="0.3">
      <c r="A10" s="3" t="str">
        <f>IF(B10="","",Main!B$2)</f>
        <v/>
      </c>
      <c r="B10" s="3" t="str">
        <f>IF('1 On Road Fleet'!U10=1,'1 On Road Fleet'!B10,"")</f>
        <v/>
      </c>
      <c r="C10" s="3" t="str">
        <f>IF(B10="","",'1 On Road Fleet'!F10)</f>
        <v/>
      </c>
      <c r="D10" s="3" t="str">
        <f>IF(B10="","",'1 On Road Fleet'!D10)</f>
        <v/>
      </c>
      <c r="E10" s="3" t="str">
        <f>IF(B10="","",'Electric Vehicles'!B10)</f>
        <v/>
      </c>
      <c r="F10" s="3" t="str">
        <f>IF('Electric Vehicles'!G10="","",'Electric Vehicles'!G10)</f>
        <v/>
      </c>
      <c r="G10" s="3" t="str">
        <f>IF('Electric Vehicles'!H10="","",'Electric Vehicles'!H10)</f>
        <v/>
      </c>
      <c r="H10" s="3" t="str">
        <f>IF('Electric Vehicles'!C10="","",IF('Electric Vehicles'!C10="Yes","Actual","Estimate"))</f>
        <v/>
      </c>
      <c r="I10" s="3" t="str">
        <f>IF('Electric Vehicles'!D10="","",'Electric Vehicles'!D10)</f>
        <v/>
      </c>
      <c r="J10" s="3" t="str">
        <f>IF('Electric Vehicles'!F10="","",'Electric Vehicles'!F10)</f>
        <v/>
      </c>
      <c r="K10" s="3" t="str">
        <f>IF('Electric Vehicles'!H10="","",'Electric Vehicles'!H10)</f>
        <v/>
      </c>
      <c r="L10" s="3" t="str">
        <f>IF('Export Elec Hy Plugs'!B10="","",'1 On Road Fleet'!E10)</f>
        <v/>
      </c>
      <c r="M10" s="3" t="str">
        <f>IF(B10="","",IF('1 On Road Fleet'!N10="","",'1 On Road Fleet'!N10))</f>
        <v/>
      </c>
      <c r="N10" s="3" t="str">
        <f>IF(B10="","",'1 On Road Fleet'!G10)</f>
        <v/>
      </c>
      <c r="O10" s="3" t="str">
        <f>IF(B10="","",IF('1 On Road Fleet'!J10="","",'1 On Road Fleet'!J10))</f>
        <v/>
      </c>
      <c r="P10" s="3" t="str">
        <f>IF(B10="","",IF('1 On Road Fleet'!K10="","",'1 On Road Fleet'!K10))</f>
        <v/>
      </c>
    </row>
    <row r="11" spans="1:23" x14ac:dyDescent="0.3">
      <c r="A11" s="3" t="str">
        <f>IF(B11="","",Main!B$2)</f>
        <v/>
      </c>
      <c r="B11" s="3" t="str">
        <f>IF('1 On Road Fleet'!U11=1,'1 On Road Fleet'!B11,"")</f>
        <v/>
      </c>
      <c r="C11" s="3" t="str">
        <f>IF(B11="","",'1 On Road Fleet'!F11)</f>
        <v/>
      </c>
      <c r="D11" s="3" t="str">
        <f>IF(B11="","",'1 On Road Fleet'!D11)</f>
        <v/>
      </c>
      <c r="E11" s="3" t="str">
        <f>IF(B11="","",'Electric Vehicles'!B11)</f>
        <v/>
      </c>
      <c r="F11" s="3" t="str">
        <f>IF('Electric Vehicles'!G11="","",'Electric Vehicles'!G11)</f>
        <v/>
      </c>
      <c r="G11" s="3" t="str">
        <f>IF('Electric Vehicles'!H11="","",'Electric Vehicles'!H11)</f>
        <v/>
      </c>
      <c r="H11" s="3" t="str">
        <f>IF('Electric Vehicles'!C11="","",IF('Electric Vehicles'!C11="Yes","Actual","Estimate"))</f>
        <v/>
      </c>
      <c r="I11" s="3" t="str">
        <f>IF('Electric Vehicles'!D11="","",'Electric Vehicles'!D11)</f>
        <v/>
      </c>
      <c r="J11" s="3" t="str">
        <f>IF('Electric Vehicles'!F11="","",'Electric Vehicles'!F11)</f>
        <v/>
      </c>
      <c r="K11" s="3" t="str">
        <f>IF('Electric Vehicles'!H11="","",'Electric Vehicles'!H11)</f>
        <v/>
      </c>
      <c r="L11" s="3" t="str">
        <f>IF('Export Elec Hy Plugs'!B11="","",'1 On Road Fleet'!E11)</f>
        <v/>
      </c>
      <c r="M11" s="3" t="str">
        <f>IF(B11="","",IF('1 On Road Fleet'!N11="","",'1 On Road Fleet'!N11))</f>
        <v/>
      </c>
      <c r="N11" s="3" t="str">
        <f>IF(B11="","",'1 On Road Fleet'!G11)</f>
        <v/>
      </c>
      <c r="O11" s="3" t="str">
        <f>IF(B11="","",IF('1 On Road Fleet'!J11="","",'1 On Road Fleet'!J11))</f>
        <v/>
      </c>
      <c r="P11" s="3" t="str">
        <f>IF(B11="","",IF('1 On Road Fleet'!K11="","",'1 On Road Fleet'!K11))</f>
        <v/>
      </c>
    </row>
    <row r="12" spans="1:23" x14ac:dyDescent="0.3">
      <c r="A12" s="3" t="str">
        <f>IF(B12="","",Main!B$2)</f>
        <v/>
      </c>
      <c r="B12" s="3" t="str">
        <f>IF('1 On Road Fleet'!U12=1,'1 On Road Fleet'!B12,"")</f>
        <v/>
      </c>
      <c r="C12" s="3" t="str">
        <f>IF(B12="","",'1 On Road Fleet'!F12)</f>
        <v/>
      </c>
      <c r="D12" s="3" t="str">
        <f>IF(B12="","",'1 On Road Fleet'!D12)</f>
        <v/>
      </c>
      <c r="E12" s="3" t="str">
        <f>IF(B12="","",'Electric Vehicles'!B12)</f>
        <v/>
      </c>
      <c r="F12" s="3" t="str">
        <f>IF('Electric Vehicles'!G12="","",'Electric Vehicles'!G12)</f>
        <v/>
      </c>
      <c r="G12" s="3" t="str">
        <f>IF('Electric Vehicles'!H12="","",'Electric Vehicles'!H12)</f>
        <v/>
      </c>
      <c r="H12" s="3" t="str">
        <f>IF('Electric Vehicles'!C12="","",IF('Electric Vehicles'!C12="Yes","Actual","Estimate"))</f>
        <v/>
      </c>
      <c r="I12" s="3" t="str">
        <f>IF('Electric Vehicles'!D12="","",'Electric Vehicles'!D12)</f>
        <v/>
      </c>
      <c r="J12" s="3" t="str">
        <f>IF('Electric Vehicles'!F12="","",'Electric Vehicles'!F12)</f>
        <v/>
      </c>
      <c r="K12" s="3" t="str">
        <f>IF('Electric Vehicles'!H12="","",'Electric Vehicles'!H12)</f>
        <v/>
      </c>
      <c r="L12" s="3" t="str">
        <f>IF('Export Elec Hy Plugs'!B12="","",'1 On Road Fleet'!E12)</f>
        <v/>
      </c>
      <c r="M12" s="3" t="str">
        <f>IF(B12="","",IF('1 On Road Fleet'!N12="","",'1 On Road Fleet'!N12))</f>
        <v/>
      </c>
      <c r="N12" s="3" t="str">
        <f>IF(B12="","",'1 On Road Fleet'!G12)</f>
        <v/>
      </c>
      <c r="O12" s="3" t="str">
        <f>IF(B12="","",IF('1 On Road Fleet'!J12="","",'1 On Road Fleet'!J12))</f>
        <v/>
      </c>
      <c r="P12" s="3" t="str">
        <f>IF(B12="","",IF('1 On Road Fleet'!K12="","",'1 On Road Fleet'!K12))</f>
        <v/>
      </c>
    </row>
    <row r="13" spans="1:23" x14ac:dyDescent="0.3">
      <c r="A13" s="3" t="str">
        <f>IF(B13="","",Main!B$2)</f>
        <v/>
      </c>
      <c r="B13" s="3" t="str">
        <f>IF('1 On Road Fleet'!U13=1,'1 On Road Fleet'!B13,"")</f>
        <v/>
      </c>
      <c r="C13" s="3" t="str">
        <f>IF(B13="","",'1 On Road Fleet'!F13)</f>
        <v/>
      </c>
      <c r="D13" s="3" t="str">
        <f>IF(B13="","",'1 On Road Fleet'!D13)</f>
        <v/>
      </c>
      <c r="E13" s="3" t="str">
        <f>IF(B13="","",'Electric Vehicles'!B13)</f>
        <v/>
      </c>
      <c r="F13" s="3" t="str">
        <f>IF('Electric Vehicles'!G13="","",'Electric Vehicles'!G13)</f>
        <v/>
      </c>
      <c r="G13" s="3" t="str">
        <f>IF('Electric Vehicles'!H13="","",'Electric Vehicles'!H13)</f>
        <v/>
      </c>
      <c r="H13" s="3" t="str">
        <f>IF('Electric Vehicles'!C13="","",IF('Electric Vehicles'!C13="Yes","Actual","Estimate"))</f>
        <v/>
      </c>
      <c r="I13" s="3" t="str">
        <f>IF('Electric Vehicles'!D13="","",'Electric Vehicles'!D13)</f>
        <v/>
      </c>
      <c r="J13" s="3" t="str">
        <f>IF('Electric Vehicles'!F13="","",'Electric Vehicles'!F13)</f>
        <v/>
      </c>
      <c r="K13" s="3" t="str">
        <f>IF('Electric Vehicles'!H13="","",'Electric Vehicles'!H13)</f>
        <v/>
      </c>
      <c r="L13" s="3" t="str">
        <f>IF('Export Elec Hy Plugs'!B13="","",'1 On Road Fleet'!E13)</f>
        <v/>
      </c>
      <c r="M13" s="3" t="str">
        <f>IF(B13="","",IF('1 On Road Fleet'!N13="","",'1 On Road Fleet'!N13))</f>
        <v/>
      </c>
      <c r="N13" s="3" t="str">
        <f>IF(B13="","",'1 On Road Fleet'!G13)</f>
        <v/>
      </c>
      <c r="O13" s="3" t="str">
        <f>IF(B13="","",IF('1 On Road Fleet'!J13="","",'1 On Road Fleet'!J13))</f>
        <v/>
      </c>
      <c r="P13" s="3" t="str">
        <f>IF(B13="","",IF('1 On Road Fleet'!K13="","",'1 On Road Fleet'!K13))</f>
        <v/>
      </c>
    </row>
    <row r="14" spans="1:23" x14ac:dyDescent="0.3">
      <c r="A14" s="3" t="str">
        <f>IF(B14="","",Main!B$2)</f>
        <v/>
      </c>
      <c r="B14" s="3" t="str">
        <f>IF('1 On Road Fleet'!U14=1,'1 On Road Fleet'!B14,"")</f>
        <v/>
      </c>
      <c r="C14" s="3" t="str">
        <f>IF(B14="","",'1 On Road Fleet'!F14)</f>
        <v/>
      </c>
      <c r="D14" s="3" t="str">
        <f>IF(B14="","",'1 On Road Fleet'!D14)</f>
        <v/>
      </c>
      <c r="E14" s="3" t="str">
        <f>IF(B14="","",'Electric Vehicles'!B14)</f>
        <v/>
      </c>
      <c r="F14" s="3" t="str">
        <f>IF('Electric Vehicles'!G14="","",'Electric Vehicles'!G14)</f>
        <v/>
      </c>
      <c r="G14" s="3" t="str">
        <f>IF('Electric Vehicles'!H14="","",'Electric Vehicles'!H14)</f>
        <v/>
      </c>
      <c r="H14" s="3" t="str">
        <f>IF('Electric Vehicles'!C14="","",IF('Electric Vehicles'!C14="Yes","Actual","Estimate"))</f>
        <v/>
      </c>
      <c r="I14" s="3" t="str">
        <f>IF('Electric Vehicles'!D14="","",'Electric Vehicles'!D14)</f>
        <v/>
      </c>
      <c r="J14" s="3" t="str">
        <f>IF('Electric Vehicles'!F14="","",'Electric Vehicles'!F14)</f>
        <v/>
      </c>
      <c r="K14" s="3" t="str">
        <f>IF('Electric Vehicles'!H14="","",'Electric Vehicles'!H14)</f>
        <v/>
      </c>
      <c r="L14" s="3" t="str">
        <f>IF('Export Elec Hy Plugs'!B14="","",'1 On Road Fleet'!E14)</f>
        <v/>
      </c>
      <c r="M14" s="3" t="str">
        <f>IF(B14="","",IF('1 On Road Fleet'!N14="","",'1 On Road Fleet'!N14))</f>
        <v/>
      </c>
      <c r="N14" s="3" t="str">
        <f>IF(B14="","",'1 On Road Fleet'!G14)</f>
        <v/>
      </c>
      <c r="O14" s="3" t="str">
        <f>IF(B14="","",IF('1 On Road Fleet'!J14="","",'1 On Road Fleet'!J14))</f>
        <v/>
      </c>
      <c r="P14" s="3" t="str">
        <f>IF(B14="","",IF('1 On Road Fleet'!K14="","",'1 On Road Fleet'!K14))</f>
        <v/>
      </c>
    </row>
    <row r="15" spans="1:23" x14ac:dyDescent="0.3">
      <c r="A15" s="3" t="str">
        <f>IF(B15="","",Main!B$2)</f>
        <v/>
      </c>
      <c r="B15" s="3" t="str">
        <f>IF('1 On Road Fleet'!U15=1,'1 On Road Fleet'!B15,"")</f>
        <v/>
      </c>
      <c r="C15" s="3" t="str">
        <f>IF(B15="","",'1 On Road Fleet'!F15)</f>
        <v/>
      </c>
      <c r="D15" s="3" t="str">
        <f>IF(B15="","",'1 On Road Fleet'!D15)</f>
        <v/>
      </c>
      <c r="E15" s="3" t="str">
        <f>IF(B15="","",'Electric Vehicles'!B15)</f>
        <v/>
      </c>
      <c r="F15" s="3" t="str">
        <f>IF('Electric Vehicles'!G15="","",'Electric Vehicles'!G15)</f>
        <v/>
      </c>
      <c r="G15" s="3" t="str">
        <f>IF('Electric Vehicles'!H15="","",'Electric Vehicles'!H15)</f>
        <v/>
      </c>
      <c r="H15" s="3" t="str">
        <f>IF('Electric Vehicles'!C15="","",IF('Electric Vehicles'!C15="Yes","Actual","Estimate"))</f>
        <v/>
      </c>
      <c r="I15" s="3" t="str">
        <f>IF('Electric Vehicles'!D15="","",'Electric Vehicles'!D15)</f>
        <v/>
      </c>
      <c r="J15" s="3" t="str">
        <f>IF('Electric Vehicles'!F15="","",'Electric Vehicles'!F15)</f>
        <v/>
      </c>
      <c r="K15" s="3" t="str">
        <f>IF('Electric Vehicles'!H15="","",'Electric Vehicles'!H15)</f>
        <v/>
      </c>
      <c r="L15" s="3" t="str">
        <f>IF('Export Elec Hy Plugs'!B15="","",'1 On Road Fleet'!E15)</f>
        <v/>
      </c>
      <c r="M15" s="3" t="str">
        <f>IF(B15="","",IF('1 On Road Fleet'!N15="","",'1 On Road Fleet'!N15))</f>
        <v/>
      </c>
      <c r="N15" s="3" t="str">
        <f>IF(B15="","",'1 On Road Fleet'!G15)</f>
        <v/>
      </c>
      <c r="O15" s="3" t="str">
        <f>IF(B15="","",IF('1 On Road Fleet'!J15="","",'1 On Road Fleet'!J15))</f>
        <v/>
      </c>
      <c r="P15" s="3" t="str">
        <f>IF(B15="","",IF('1 On Road Fleet'!K15="","",'1 On Road Fleet'!K15))</f>
        <v/>
      </c>
    </row>
    <row r="16" spans="1:23" x14ac:dyDescent="0.3">
      <c r="A16" s="3" t="str">
        <f>IF(B16="","",Main!B$2)</f>
        <v/>
      </c>
      <c r="B16" s="3" t="str">
        <f>IF('1 On Road Fleet'!U16=1,'1 On Road Fleet'!B16,"")</f>
        <v/>
      </c>
      <c r="C16" s="3" t="str">
        <f>IF(B16="","",'1 On Road Fleet'!F16)</f>
        <v/>
      </c>
      <c r="D16" s="3" t="str">
        <f>IF(B16="","",'1 On Road Fleet'!D16)</f>
        <v/>
      </c>
      <c r="E16" s="3" t="str">
        <f>IF(B16="","",'Electric Vehicles'!B16)</f>
        <v/>
      </c>
      <c r="F16" s="3" t="str">
        <f>IF('Electric Vehicles'!G16="","",'Electric Vehicles'!G16)</f>
        <v/>
      </c>
      <c r="G16" s="3" t="str">
        <f>IF('Electric Vehicles'!H16="","",'Electric Vehicles'!H16)</f>
        <v/>
      </c>
      <c r="H16" s="3" t="str">
        <f>IF('Electric Vehicles'!C16="","",IF('Electric Vehicles'!C16="Yes","Actual","Estimate"))</f>
        <v/>
      </c>
      <c r="I16" s="3" t="str">
        <f>IF('Electric Vehicles'!D16="","",'Electric Vehicles'!D16)</f>
        <v/>
      </c>
      <c r="J16" s="3" t="str">
        <f>IF('Electric Vehicles'!F16="","",'Electric Vehicles'!F16)</f>
        <v/>
      </c>
      <c r="K16" s="3" t="str">
        <f>IF('Electric Vehicles'!H16="","",'Electric Vehicles'!H16)</f>
        <v/>
      </c>
      <c r="L16" s="3" t="str">
        <f>IF('Export Elec Hy Plugs'!B16="","",'1 On Road Fleet'!E16)</f>
        <v/>
      </c>
      <c r="M16" s="3" t="str">
        <f>IF(B16="","",IF('1 On Road Fleet'!N16="","",'1 On Road Fleet'!N16))</f>
        <v/>
      </c>
      <c r="N16" s="3" t="str">
        <f>IF(B16="","",'1 On Road Fleet'!G16)</f>
        <v/>
      </c>
      <c r="O16" s="3" t="str">
        <f>IF(B16="","",IF('1 On Road Fleet'!J16="","",'1 On Road Fleet'!J16))</f>
        <v/>
      </c>
      <c r="P16" s="3" t="str">
        <f>IF(B16="","",IF('1 On Road Fleet'!K16="","",'1 On Road Fleet'!K16))</f>
        <v/>
      </c>
    </row>
    <row r="17" spans="1:16" x14ac:dyDescent="0.3">
      <c r="A17" s="3" t="str">
        <f>IF(B17="","",Main!B$2)</f>
        <v/>
      </c>
      <c r="B17" s="3" t="str">
        <f>IF('1 On Road Fleet'!U17=1,'1 On Road Fleet'!B17,"")</f>
        <v/>
      </c>
      <c r="C17" s="3" t="str">
        <f>IF(B17="","",'1 On Road Fleet'!F17)</f>
        <v/>
      </c>
      <c r="D17" s="3" t="str">
        <f>IF(B17="","",'1 On Road Fleet'!D17)</f>
        <v/>
      </c>
      <c r="E17" s="3" t="str">
        <f>IF(B17="","",'Electric Vehicles'!B17)</f>
        <v/>
      </c>
      <c r="F17" s="3" t="str">
        <f>IF('Electric Vehicles'!G17="","",'Electric Vehicles'!G17)</f>
        <v/>
      </c>
      <c r="G17" s="3" t="str">
        <f>IF('Electric Vehicles'!H17="","",'Electric Vehicles'!H17)</f>
        <v/>
      </c>
      <c r="H17" s="3" t="str">
        <f>IF('Electric Vehicles'!C17="","",IF('Electric Vehicles'!C17="Yes","Actual","Estimate"))</f>
        <v/>
      </c>
      <c r="I17" s="3" t="str">
        <f>IF('Electric Vehicles'!D17="","",'Electric Vehicles'!D17)</f>
        <v/>
      </c>
      <c r="J17" s="3" t="str">
        <f>IF('Electric Vehicles'!F17="","",'Electric Vehicles'!F17)</f>
        <v/>
      </c>
      <c r="K17" s="3" t="str">
        <f>IF('Electric Vehicles'!H17="","",'Electric Vehicles'!H17)</f>
        <v/>
      </c>
      <c r="L17" s="3" t="str">
        <f>IF('Export Elec Hy Plugs'!B17="","",'1 On Road Fleet'!E17)</f>
        <v/>
      </c>
      <c r="M17" s="3" t="str">
        <f>IF(B17="","",IF('1 On Road Fleet'!N17="","",'1 On Road Fleet'!N17))</f>
        <v/>
      </c>
      <c r="N17" s="3" t="str">
        <f>IF(B17="","",'1 On Road Fleet'!G17)</f>
        <v/>
      </c>
      <c r="O17" s="3" t="str">
        <f>IF(B17="","",IF('1 On Road Fleet'!J17="","",'1 On Road Fleet'!J17))</f>
        <v/>
      </c>
      <c r="P17" s="3" t="str">
        <f>IF(B17="","",IF('1 On Road Fleet'!K17="","",'1 On Road Fleet'!K17))</f>
        <v/>
      </c>
    </row>
    <row r="18" spans="1:16" x14ac:dyDescent="0.3">
      <c r="A18" s="3" t="str">
        <f>IF(B18="","",Main!B$2)</f>
        <v/>
      </c>
      <c r="B18" s="3" t="str">
        <f>IF('1 On Road Fleet'!U18=1,'1 On Road Fleet'!B18,"")</f>
        <v/>
      </c>
      <c r="C18" s="3" t="str">
        <f>IF(B18="","",'1 On Road Fleet'!F18)</f>
        <v/>
      </c>
      <c r="D18" s="3" t="str">
        <f>IF(B18="","",'1 On Road Fleet'!D18)</f>
        <v/>
      </c>
      <c r="E18" s="3" t="str">
        <f>IF(B18="","",'Electric Vehicles'!B18)</f>
        <v/>
      </c>
      <c r="F18" s="3" t="str">
        <f>IF('Electric Vehicles'!G18="","",'Electric Vehicles'!G18)</f>
        <v/>
      </c>
      <c r="G18" s="3" t="str">
        <f>IF('Electric Vehicles'!H18="","",'Electric Vehicles'!H18)</f>
        <v/>
      </c>
      <c r="H18" s="3" t="str">
        <f>IF('Electric Vehicles'!C18="","",IF('Electric Vehicles'!C18="Yes","Actual","Estimate"))</f>
        <v/>
      </c>
      <c r="I18" s="3" t="str">
        <f>IF('Electric Vehicles'!D18="","",'Electric Vehicles'!D18)</f>
        <v/>
      </c>
      <c r="J18" s="3" t="str">
        <f>IF('Electric Vehicles'!F18="","",'Electric Vehicles'!F18)</f>
        <v/>
      </c>
      <c r="K18" s="3" t="str">
        <f>IF('Electric Vehicles'!H18="","",'Electric Vehicles'!H18)</f>
        <v/>
      </c>
      <c r="L18" s="3" t="str">
        <f>IF('Export Elec Hy Plugs'!B18="","",'1 On Road Fleet'!E18)</f>
        <v/>
      </c>
      <c r="M18" s="3" t="str">
        <f>IF(B18="","",IF('1 On Road Fleet'!N18="","",'1 On Road Fleet'!N18))</f>
        <v/>
      </c>
      <c r="N18" s="3" t="str">
        <f>IF(B18="","",'1 On Road Fleet'!G18)</f>
        <v/>
      </c>
      <c r="O18" s="3" t="str">
        <f>IF(B18="","",IF('1 On Road Fleet'!J18="","",'1 On Road Fleet'!J18))</f>
        <v/>
      </c>
      <c r="P18" s="3" t="str">
        <f>IF(B18="","",IF('1 On Road Fleet'!K18="","",'1 On Road Fleet'!K18))</f>
        <v/>
      </c>
    </row>
    <row r="19" spans="1:16" x14ac:dyDescent="0.3">
      <c r="A19" s="3" t="str">
        <f>IF(B19="","",Main!B$2)</f>
        <v/>
      </c>
      <c r="B19" s="3" t="str">
        <f>IF('1 On Road Fleet'!U19=1,'1 On Road Fleet'!B19,"")</f>
        <v/>
      </c>
      <c r="C19" s="3" t="str">
        <f>IF(B19="","",'1 On Road Fleet'!F19)</f>
        <v/>
      </c>
      <c r="D19" s="3" t="str">
        <f>IF(B19="","",'1 On Road Fleet'!D19)</f>
        <v/>
      </c>
      <c r="E19" s="3" t="str">
        <f>IF(B19="","",'Electric Vehicles'!B19)</f>
        <v/>
      </c>
      <c r="F19" s="3" t="str">
        <f>IF('Electric Vehicles'!G19="","",'Electric Vehicles'!G19)</f>
        <v/>
      </c>
      <c r="G19" s="3" t="str">
        <f>IF('Electric Vehicles'!H19="","",'Electric Vehicles'!H19)</f>
        <v/>
      </c>
      <c r="H19" s="3" t="str">
        <f>IF('Electric Vehicles'!C19="","",IF('Electric Vehicles'!C19="Yes","Actual","Estimate"))</f>
        <v/>
      </c>
      <c r="I19" s="3" t="str">
        <f>IF('Electric Vehicles'!D19="","",'Electric Vehicles'!D19)</f>
        <v/>
      </c>
      <c r="J19" s="3" t="str">
        <f>IF('Electric Vehicles'!F19="","",'Electric Vehicles'!F19)</f>
        <v/>
      </c>
      <c r="K19" s="3" t="str">
        <f>IF('Electric Vehicles'!H19="","",'Electric Vehicles'!H19)</f>
        <v/>
      </c>
      <c r="L19" s="3" t="str">
        <f>IF('Export Elec Hy Plugs'!B19="","",'1 On Road Fleet'!E19)</f>
        <v/>
      </c>
      <c r="M19" s="3" t="str">
        <f>IF(B19="","",IF('1 On Road Fleet'!N19="","",'1 On Road Fleet'!N19))</f>
        <v/>
      </c>
      <c r="N19" s="3" t="str">
        <f>IF(B19="","",'1 On Road Fleet'!G19)</f>
        <v/>
      </c>
      <c r="O19" s="3" t="str">
        <f>IF(B19="","",IF('1 On Road Fleet'!J19="","",'1 On Road Fleet'!J19))</f>
        <v/>
      </c>
      <c r="P19" s="3" t="str">
        <f>IF(B19="","",IF('1 On Road Fleet'!K19="","",'1 On Road Fleet'!K19))</f>
        <v/>
      </c>
    </row>
    <row r="20" spans="1:16" x14ac:dyDescent="0.3">
      <c r="A20" s="3" t="str">
        <f>IF(B20="","",Main!B$2)</f>
        <v/>
      </c>
      <c r="B20" s="3" t="str">
        <f>IF('1 On Road Fleet'!U20=1,'1 On Road Fleet'!B20,"")</f>
        <v/>
      </c>
      <c r="C20" s="3" t="str">
        <f>IF(B20="","",'1 On Road Fleet'!F20)</f>
        <v/>
      </c>
      <c r="D20" s="3" t="str">
        <f>IF(B20="","",'1 On Road Fleet'!D20)</f>
        <v/>
      </c>
      <c r="E20" s="3" t="str">
        <f>IF(B20="","",'Electric Vehicles'!B20)</f>
        <v/>
      </c>
      <c r="F20" s="3" t="str">
        <f>IF('Electric Vehicles'!G20="","",'Electric Vehicles'!G20)</f>
        <v/>
      </c>
      <c r="G20" s="3" t="str">
        <f>IF('Electric Vehicles'!H20="","",'Electric Vehicles'!H20)</f>
        <v/>
      </c>
      <c r="H20" s="3" t="str">
        <f>IF('Electric Vehicles'!C20="","",IF('Electric Vehicles'!C20="Yes","Actual","Estimate"))</f>
        <v/>
      </c>
      <c r="I20" s="3" t="str">
        <f>IF('Electric Vehicles'!D20="","",'Electric Vehicles'!D20)</f>
        <v/>
      </c>
      <c r="J20" s="3" t="str">
        <f>IF('Electric Vehicles'!F20="","",'Electric Vehicles'!F20)</f>
        <v/>
      </c>
      <c r="K20" s="3" t="str">
        <f>IF('Electric Vehicles'!H20="","",'Electric Vehicles'!H20)</f>
        <v/>
      </c>
      <c r="L20" s="3" t="str">
        <f>IF('Export Elec Hy Plugs'!B20="","",'1 On Road Fleet'!E20)</f>
        <v/>
      </c>
      <c r="M20" s="3" t="str">
        <f>IF(B20="","",IF('1 On Road Fleet'!N20="","",'1 On Road Fleet'!N20))</f>
        <v/>
      </c>
      <c r="N20" s="3" t="str">
        <f>IF(B20="","",'1 On Road Fleet'!G20)</f>
        <v/>
      </c>
      <c r="O20" s="3" t="str">
        <f>IF(B20="","",IF('1 On Road Fleet'!J20="","",'1 On Road Fleet'!J20))</f>
        <v/>
      </c>
      <c r="P20" s="3" t="str">
        <f>IF(B20="","",IF('1 On Road Fleet'!K20="","",'1 On Road Fleet'!K20))</f>
        <v/>
      </c>
    </row>
    <row r="21" spans="1:16" x14ac:dyDescent="0.3">
      <c r="A21" s="3" t="str">
        <f>IF(B21="","",Main!B$2)</f>
        <v/>
      </c>
      <c r="B21" s="3" t="str">
        <f>IF('1 On Road Fleet'!U21=1,'1 On Road Fleet'!B21,"")</f>
        <v/>
      </c>
      <c r="C21" s="3" t="str">
        <f>IF(B21="","",'1 On Road Fleet'!F21)</f>
        <v/>
      </c>
      <c r="D21" s="3" t="str">
        <f>IF(B21="","",'1 On Road Fleet'!D21)</f>
        <v/>
      </c>
      <c r="E21" s="3" t="str">
        <f>IF(B21="","",'Electric Vehicles'!B21)</f>
        <v/>
      </c>
      <c r="F21" s="3" t="str">
        <f>IF('Electric Vehicles'!G21="","",'Electric Vehicles'!G21)</f>
        <v/>
      </c>
      <c r="G21" s="3" t="str">
        <f>IF('Electric Vehicles'!H21="","",'Electric Vehicles'!H21)</f>
        <v/>
      </c>
      <c r="H21" s="3" t="str">
        <f>IF('Electric Vehicles'!C21="","",IF('Electric Vehicles'!C21="Yes","Actual","Estimate"))</f>
        <v/>
      </c>
      <c r="I21" s="3" t="str">
        <f>IF('Electric Vehicles'!D21="","",'Electric Vehicles'!D21)</f>
        <v/>
      </c>
      <c r="J21" s="3" t="str">
        <f>IF('Electric Vehicles'!F21="","",'Electric Vehicles'!F21)</f>
        <v/>
      </c>
      <c r="K21" s="3" t="str">
        <f>IF('Electric Vehicles'!H21="","",'Electric Vehicles'!H21)</f>
        <v/>
      </c>
      <c r="L21" s="3" t="str">
        <f>IF('Export Elec Hy Plugs'!B21="","",'1 On Road Fleet'!E21)</f>
        <v/>
      </c>
      <c r="M21" s="3" t="str">
        <f>IF(B21="","",IF('1 On Road Fleet'!N21="","",'1 On Road Fleet'!N21))</f>
        <v/>
      </c>
      <c r="N21" s="3" t="str">
        <f>IF(B21="","",'1 On Road Fleet'!G21)</f>
        <v/>
      </c>
      <c r="O21" s="3" t="str">
        <f>IF(B21="","",IF('1 On Road Fleet'!J21="","",'1 On Road Fleet'!J21))</f>
        <v/>
      </c>
      <c r="P21" s="3" t="str">
        <f>IF(B21="","",IF('1 On Road Fleet'!K21="","",'1 On Road Fleet'!K21))</f>
        <v/>
      </c>
    </row>
    <row r="22" spans="1:16" x14ac:dyDescent="0.3">
      <c r="A22" s="3" t="str">
        <f>IF(B22="","",Main!B$2)</f>
        <v/>
      </c>
      <c r="B22" s="3" t="str">
        <f>IF('1 On Road Fleet'!U22=1,'1 On Road Fleet'!B22,"")</f>
        <v/>
      </c>
      <c r="C22" s="3" t="str">
        <f>IF(B22="","",'1 On Road Fleet'!F22)</f>
        <v/>
      </c>
      <c r="D22" s="3" t="str">
        <f>IF(B22="","",'1 On Road Fleet'!D22)</f>
        <v/>
      </c>
      <c r="E22" s="3" t="str">
        <f>IF(B22="","",'Electric Vehicles'!B22)</f>
        <v/>
      </c>
      <c r="F22" s="3" t="str">
        <f>IF('Electric Vehicles'!G22="","",'Electric Vehicles'!G22)</f>
        <v/>
      </c>
      <c r="G22" s="3" t="str">
        <f>IF('Electric Vehicles'!H22="","",'Electric Vehicles'!H22)</f>
        <v/>
      </c>
      <c r="H22" s="3" t="str">
        <f>IF('Electric Vehicles'!C22="","",IF('Electric Vehicles'!C22="Yes","Actual","Estimate"))</f>
        <v/>
      </c>
      <c r="I22" s="3" t="str">
        <f>IF('Electric Vehicles'!D22="","",'Electric Vehicles'!D22)</f>
        <v/>
      </c>
      <c r="J22" s="3" t="str">
        <f>IF('Electric Vehicles'!F22="","",'Electric Vehicles'!F22)</f>
        <v/>
      </c>
      <c r="K22" s="3" t="str">
        <f>IF('Electric Vehicles'!H22="","",'Electric Vehicles'!H22)</f>
        <v/>
      </c>
      <c r="L22" s="3" t="str">
        <f>IF('Export Elec Hy Plugs'!B22="","",'1 On Road Fleet'!E22)</f>
        <v/>
      </c>
      <c r="M22" s="3" t="str">
        <f>IF(B22="","",IF('1 On Road Fleet'!N22="","",'1 On Road Fleet'!N22))</f>
        <v/>
      </c>
      <c r="N22" s="3" t="str">
        <f>IF(B22="","",'1 On Road Fleet'!G22)</f>
        <v/>
      </c>
      <c r="O22" s="3" t="str">
        <f>IF(B22="","",IF('1 On Road Fleet'!J22="","",'1 On Road Fleet'!J22))</f>
        <v/>
      </c>
      <c r="P22" s="3" t="str">
        <f>IF(B22="","",IF('1 On Road Fleet'!K22="","",'1 On Road Fleet'!K22))</f>
        <v/>
      </c>
    </row>
  </sheetData>
  <mergeCells count="2">
    <mergeCell ref="T2:W2"/>
    <mergeCell ref="T5:W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868C-EA2C-40C8-886A-E3F0C6BD89CD}">
  <dimension ref="A1:Y22"/>
  <sheetViews>
    <sheetView topLeftCell="K1" workbookViewId="0">
      <selection activeCell="U4" sqref="U4:X4"/>
    </sheetView>
  </sheetViews>
  <sheetFormatPr defaultRowHeight="14.4" x14ac:dyDescent="0.3"/>
  <cols>
    <col min="1" max="1" width="14.44140625" bestFit="1" customWidth="1"/>
    <col min="2" max="2" width="16.6640625" bestFit="1" customWidth="1"/>
    <col min="3" max="3" width="16.6640625" customWidth="1"/>
    <col min="4" max="4" width="23.88671875" bestFit="1" customWidth="1"/>
    <col min="6" max="14" width="16.6640625" customWidth="1"/>
    <col min="15" max="15" width="50.109375" bestFit="1" customWidth="1"/>
    <col min="16" max="16" width="35" bestFit="1" customWidth="1"/>
    <col min="17" max="17" width="30.33203125" bestFit="1" customWidth="1"/>
    <col min="19" max="19" width="16.5546875" bestFit="1" customWidth="1"/>
    <col min="20" max="20" width="13.33203125" bestFit="1" customWidth="1"/>
    <col min="21" max="21" width="8.6640625" bestFit="1" customWidth="1"/>
    <col min="22" max="22" width="13.109375" bestFit="1" customWidth="1"/>
    <col min="23" max="23" width="13.6640625" bestFit="1" customWidth="1"/>
    <col min="24" max="24" width="9.33203125" bestFit="1" customWidth="1"/>
  </cols>
  <sheetData>
    <row r="1" spans="1:25" ht="15" thickBot="1" x14ac:dyDescent="0.35">
      <c r="A1" t="s">
        <v>248</v>
      </c>
      <c r="B1" t="s">
        <v>249</v>
      </c>
      <c r="C1" t="s">
        <v>274</v>
      </c>
      <c r="D1" t="s">
        <v>275</v>
      </c>
      <c r="E1" t="s">
        <v>252</v>
      </c>
      <c r="F1" t="s">
        <v>276</v>
      </c>
      <c r="G1" t="s">
        <v>277</v>
      </c>
      <c r="H1" t="s">
        <v>278</v>
      </c>
      <c r="I1" t="s">
        <v>279</v>
      </c>
      <c r="J1" t="s">
        <v>280</v>
      </c>
      <c r="K1" t="s">
        <v>281</v>
      </c>
      <c r="L1" t="s">
        <v>282</v>
      </c>
      <c r="M1" t="s">
        <v>257</v>
      </c>
      <c r="N1" t="s">
        <v>283</v>
      </c>
      <c r="O1" t="s">
        <v>259</v>
      </c>
      <c r="P1" t="s">
        <v>126</v>
      </c>
      <c r="Q1" t="s">
        <v>127</v>
      </c>
      <c r="S1" t="s">
        <v>298</v>
      </c>
      <c r="T1" t="s">
        <v>265</v>
      </c>
      <c r="U1" s="337" t="s">
        <v>266</v>
      </c>
      <c r="V1" s="337"/>
      <c r="W1" s="337"/>
      <c r="X1" s="337"/>
    </row>
    <row r="2" spans="1:25" ht="15" thickBot="1" x14ac:dyDescent="0.35">
      <c r="A2" s="8" t="str">
        <f>IF(B2="","",Main!B$2)</f>
        <v/>
      </c>
      <c r="B2" s="33" t="str">
        <f>IF('Off Non-Road Equipment'!B3="","",'Off Non-Road Equipment'!B3)</f>
        <v/>
      </c>
      <c r="C2" s="33" t="str">
        <f>IF(B2="","",'Off Non-Road Equipment'!D3)</f>
        <v/>
      </c>
      <c r="D2" s="33" t="str">
        <f>IF(B2="","","Alternative Fuel ir Vehicle")</f>
        <v/>
      </c>
      <c r="E2" s="33" t="str">
        <f>IF(B2="","",'Off Non-Road Equipment'!C3)</f>
        <v/>
      </c>
      <c r="F2" s="34" t="str">
        <f>IF('Off Non-Road Equipment'!Q3="","",'Off Non-Road Equipment'!Q3)</f>
        <v/>
      </c>
      <c r="G2" s="213" t="str">
        <f>IF('Off Non-Road Equipment'!R3="","",'Off Non-Road Equipment'!R3)</f>
        <v/>
      </c>
      <c r="H2" s="33" t="str">
        <f>IF('Off Non-Road Equipment'!S3="","",'Off Non-Road Equipment'!S3)</f>
        <v/>
      </c>
      <c r="I2" s="33" t="str">
        <f>IF('Off Non-Road Equipment'!K3="","",IF('Off Non-Road Equipment'!K3="Yes","Fuel Used","Brake HP"))</f>
        <v/>
      </c>
      <c r="J2" s="33" t="str">
        <f>IF('Off Non-Road Equipment'!L3="","",'Off Non-Road Equipment'!L3)</f>
        <v/>
      </c>
      <c r="K2" s="33" t="str">
        <f>IF('Off Non-Road Equipment'!O3="","",'Off Non-Road Equipment'!O3)</f>
        <v/>
      </c>
      <c r="L2" s="33" t="str">
        <f>IF('Off Non-Road Equipment'!N3="","",'Off Non-Road Equipment'!N3)</f>
        <v/>
      </c>
      <c r="M2" s="33" t="str">
        <f>IF('Off Non-Road Equipment'!E3="","",'Off Non-Road Equipment'!E3)</f>
        <v/>
      </c>
      <c r="N2" s="33" t="str">
        <f>IF('Off Non-Road Equipment'!P3="","",'Off Non-Road Equipment'!P3)</f>
        <v/>
      </c>
      <c r="O2" s="33" t="str">
        <f>IF('Off Non-Road Equipment'!G3="","",'Off Non-Road Equipment'!G3)</f>
        <v/>
      </c>
      <c r="P2" s="33" t="str">
        <f>IF('Off Non-Road Equipment'!I3="","",'Off Non-Road Equipment'!I3)</f>
        <v/>
      </c>
      <c r="Q2" s="34" t="str">
        <f>IF('Off Non-Road Equipment'!J3="","",'Off Non-Road Equipment'!J3)</f>
        <v/>
      </c>
      <c r="S2" s="182">
        <f>Main!I19</f>
        <v>0</v>
      </c>
      <c r="T2" s="183">
        <f>Main!I20</f>
        <v>0</v>
      </c>
      <c r="U2" s="214">
        <f>Main!B1</f>
        <v>0</v>
      </c>
      <c r="V2" s="183">
        <f>Main!B5</f>
        <v>0</v>
      </c>
      <c r="W2" s="202">
        <f>Main!B7</f>
        <v>0</v>
      </c>
      <c r="X2" s="184">
        <f>Main!B6</f>
        <v>0</v>
      </c>
    </row>
    <row r="3" spans="1:25" ht="15" thickBot="1" x14ac:dyDescent="0.35">
      <c r="A3" s="11" t="str">
        <f>IF(B3="","",Main!B$2)</f>
        <v/>
      </c>
      <c r="B3" s="3" t="str">
        <f>IF('Off Non-Road Equipment'!B4="","",'Off Non-Road Equipment'!B4)</f>
        <v/>
      </c>
      <c r="C3" s="3" t="str">
        <f>IF(B3="","",'Off Non-Road Equipment'!D4)</f>
        <v/>
      </c>
      <c r="D3" s="3" t="str">
        <f t="shared" ref="D3:D21" si="0">IF(B3="","","Alternative Fuel ir Vehicle")</f>
        <v/>
      </c>
      <c r="E3" s="3" t="str">
        <f>IF(B3="","",'Off Non-Road Equipment'!C4)</f>
        <v/>
      </c>
      <c r="F3" s="24" t="str">
        <f>IF('Off Non-Road Equipment'!Q4="","",'Off Non-Road Equipment'!Q4)</f>
        <v/>
      </c>
      <c r="G3" s="215" t="str">
        <f>IF('Off Non-Road Equipment'!R4="","",'Off Non-Road Equipment'!R4)</f>
        <v/>
      </c>
      <c r="H3" s="3" t="str">
        <f>IF('Off Non-Road Equipment'!S4="","",'Off Non-Road Equipment'!S4)</f>
        <v/>
      </c>
      <c r="I3" s="3" t="str">
        <f>IF('Off Non-Road Equipment'!K4="","",IF('Off Non-Road Equipment'!K4="Yes","Fuel Used","Brake HP"))</f>
        <v/>
      </c>
      <c r="J3" s="3" t="str">
        <f>IF('Off Non-Road Equipment'!L4="","",'Off Non-Road Equipment'!L4)</f>
        <v/>
      </c>
      <c r="K3" s="3" t="str">
        <f>IF('Off Non-Road Equipment'!O4="","",'Off Non-Road Equipment'!O4)</f>
        <v/>
      </c>
      <c r="L3" s="3" t="str">
        <f>IF('Off Non-Road Equipment'!N4="","",'Off Non-Road Equipment'!N4)</f>
        <v/>
      </c>
      <c r="M3" s="3" t="str">
        <f>IF('Off Non-Road Equipment'!E4="","",'Off Non-Road Equipment'!E4)</f>
        <v/>
      </c>
      <c r="N3" s="3" t="str">
        <f>IF('Off Non-Road Equipment'!P4="","",'Off Non-Road Equipment'!P4)</f>
        <v/>
      </c>
      <c r="O3" s="3" t="str">
        <f>IF('Off Non-Road Equipment'!G4="","",'Off Non-Road Equipment'!G4)</f>
        <v/>
      </c>
      <c r="P3" s="3" t="str">
        <f>IF('Off Non-Road Equipment'!I4="","",'Off Non-Road Equipment'!I4)</f>
        <v/>
      </c>
      <c r="Q3" s="24" t="str">
        <f>IF('Off Non-Road Equipment'!J4="","",'Off Non-Road Equipment'!J4)</f>
        <v/>
      </c>
      <c r="R3" s="134"/>
      <c r="S3" s="134"/>
      <c r="T3" s="134"/>
      <c r="U3" s="134"/>
      <c r="V3" s="134"/>
      <c r="W3" s="134"/>
      <c r="X3" s="134"/>
      <c r="Y3" s="134"/>
    </row>
    <row r="4" spans="1:25" ht="15" thickBot="1" x14ac:dyDescent="0.35">
      <c r="A4" s="11" t="str">
        <f>IF(B4="","",Main!B$2)</f>
        <v/>
      </c>
      <c r="B4" s="3" t="str">
        <f>IF('Off Non-Road Equipment'!B5="","",'Off Non-Road Equipment'!B5)</f>
        <v/>
      </c>
      <c r="C4" s="3" t="str">
        <f>IF(B4="","",'Off Non-Road Equipment'!D5)</f>
        <v/>
      </c>
      <c r="D4" s="3" t="str">
        <f t="shared" si="0"/>
        <v/>
      </c>
      <c r="E4" s="3" t="str">
        <f>IF(B4="","",'Off Non-Road Equipment'!C5)</f>
        <v/>
      </c>
      <c r="F4" s="24" t="str">
        <f>IF('Off Non-Road Equipment'!Q5="","",'Off Non-Road Equipment'!Q5)</f>
        <v/>
      </c>
      <c r="G4" s="215" t="str">
        <f>IF('Off Non-Road Equipment'!R5="","",'Off Non-Road Equipment'!R5)</f>
        <v/>
      </c>
      <c r="H4" s="3" t="str">
        <f>IF('Off Non-Road Equipment'!S5="","",'Off Non-Road Equipment'!S5)</f>
        <v/>
      </c>
      <c r="I4" s="3" t="str">
        <f>IF('Off Non-Road Equipment'!K5="","",IF('Off Non-Road Equipment'!K5="Yes","Fuel Used","Brake HP"))</f>
        <v/>
      </c>
      <c r="J4" s="3" t="str">
        <f>IF('Off Non-Road Equipment'!L5="","",'Off Non-Road Equipment'!L5)</f>
        <v/>
      </c>
      <c r="K4" s="3" t="str">
        <f>IF('Off Non-Road Equipment'!O5="","",'Off Non-Road Equipment'!O5)</f>
        <v/>
      </c>
      <c r="L4" s="3" t="str">
        <f>IF('Off Non-Road Equipment'!N5="","",'Off Non-Road Equipment'!N5)</f>
        <v/>
      </c>
      <c r="M4" s="3" t="str">
        <f>IF('Off Non-Road Equipment'!E5="","",'Off Non-Road Equipment'!E5)</f>
        <v/>
      </c>
      <c r="N4" s="3" t="str">
        <f>IF('Off Non-Road Equipment'!P5="","",'Off Non-Road Equipment'!P5)</f>
        <v/>
      </c>
      <c r="O4" s="3" t="str">
        <f>IF('Off Non-Road Equipment'!G5="","",'Off Non-Road Equipment'!G5)</f>
        <v/>
      </c>
      <c r="P4" s="3" t="str">
        <f>IF('Off Non-Road Equipment'!I5="","",'Off Non-Road Equipment'!I5)</f>
        <v/>
      </c>
      <c r="Q4" s="24" t="str">
        <f>IF('Off Non-Road Equipment'!J5="","",'Off Non-Road Equipment'!J5)</f>
        <v/>
      </c>
      <c r="R4" s="134"/>
      <c r="S4" s="134"/>
      <c r="T4" s="134"/>
      <c r="U4" s="334" t="str">
        <f>U2&amp;" - "&amp;V2&amp;" - "&amp;W2&amp;" - "&amp;X2</f>
        <v>0 - 0 - 0 - 0</v>
      </c>
      <c r="V4" s="335"/>
      <c r="W4" s="335"/>
      <c r="X4" s="336"/>
      <c r="Y4" s="134"/>
    </row>
    <row r="5" spans="1:25" x14ac:dyDescent="0.3">
      <c r="A5" s="11" t="str">
        <f>IF(B5="","",Main!B$2)</f>
        <v/>
      </c>
      <c r="B5" s="3" t="str">
        <f>IF('Off Non-Road Equipment'!B6="","",'Off Non-Road Equipment'!B6)</f>
        <v/>
      </c>
      <c r="C5" s="3" t="str">
        <f>IF(B5="","",'Off Non-Road Equipment'!D6)</f>
        <v/>
      </c>
      <c r="D5" s="3" t="str">
        <f t="shared" si="0"/>
        <v/>
      </c>
      <c r="E5" s="3" t="str">
        <f>IF(B5="","",'Off Non-Road Equipment'!C6)</f>
        <v/>
      </c>
      <c r="F5" s="24" t="str">
        <f>IF('Off Non-Road Equipment'!Q6="","",'Off Non-Road Equipment'!Q6)</f>
        <v/>
      </c>
      <c r="G5" s="215" t="str">
        <f>IF('Off Non-Road Equipment'!R6="","",'Off Non-Road Equipment'!R6)</f>
        <v/>
      </c>
      <c r="H5" s="3" t="str">
        <f>IF('Off Non-Road Equipment'!S6="","",'Off Non-Road Equipment'!S6)</f>
        <v/>
      </c>
      <c r="I5" s="3" t="str">
        <f>IF('Off Non-Road Equipment'!K6="","",IF('Off Non-Road Equipment'!K6="Yes","Fuel Used","Brake HP"))</f>
        <v/>
      </c>
      <c r="J5" s="3" t="str">
        <f>IF('Off Non-Road Equipment'!L6="","",'Off Non-Road Equipment'!L6)</f>
        <v/>
      </c>
      <c r="K5" s="3" t="str">
        <f>IF('Off Non-Road Equipment'!O6="","",'Off Non-Road Equipment'!O6)</f>
        <v/>
      </c>
      <c r="L5" s="3" t="str">
        <f>IF('Off Non-Road Equipment'!N6="","",'Off Non-Road Equipment'!N6)</f>
        <v/>
      </c>
      <c r="M5" s="3" t="str">
        <f>IF('Off Non-Road Equipment'!E6="","",'Off Non-Road Equipment'!E6)</f>
        <v/>
      </c>
      <c r="N5" s="3" t="str">
        <f>IF('Off Non-Road Equipment'!P6="","",'Off Non-Road Equipment'!P6)</f>
        <v/>
      </c>
      <c r="O5" s="3" t="str">
        <f>IF('Off Non-Road Equipment'!G6="","",'Off Non-Road Equipment'!G6)</f>
        <v/>
      </c>
      <c r="P5" s="3" t="str">
        <f>IF('Off Non-Road Equipment'!I6="","",'Off Non-Road Equipment'!I6)</f>
        <v/>
      </c>
      <c r="Q5" s="24" t="str">
        <f>IF('Off Non-Road Equipment'!J6="","",'Off Non-Road Equipment'!J6)</f>
        <v/>
      </c>
      <c r="R5" s="134"/>
      <c r="S5" s="134"/>
      <c r="T5" s="134"/>
      <c r="U5" s="134"/>
      <c r="V5" s="134"/>
      <c r="W5" s="134"/>
      <c r="X5" s="134"/>
      <c r="Y5" s="134"/>
    </row>
    <row r="6" spans="1:25" x14ac:dyDescent="0.3">
      <c r="A6" s="11" t="str">
        <f>IF(B6="","",Main!B$2)</f>
        <v/>
      </c>
      <c r="B6" s="3" t="str">
        <f>IF('Off Non-Road Equipment'!B7="","",'Off Non-Road Equipment'!B7)</f>
        <v/>
      </c>
      <c r="C6" s="3" t="str">
        <f>IF(B6="","",'Off Non-Road Equipment'!D7)</f>
        <v/>
      </c>
      <c r="D6" s="3" t="str">
        <f t="shared" si="0"/>
        <v/>
      </c>
      <c r="E6" s="3" t="str">
        <f>IF(B6="","",'Off Non-Road Equipment'!C7)</f>
        <v/>
      </c>
      <c r="F6" s="24" t="str">
        <f>IF('Off Non-Road Equipment'!Q7="","",'Off Non-Road Equipment'!Q7)</f>
        <v/>
      </c>
      <c r="G6" s="215" t="str">
        <f>IF('Off Non-Road Equipment'!R7="","",'Off Non-Road Equipment'!R7)</f>
        <v/>
      </c>
      <c r="H6" s="3" t="str">
        <f>IF('Off Non-Road Equipment'!S7="","",'Off Non-Road Equipment'!S7)</f>
        <v/>
      </c>
      <c r="I6" s="3" t="str">
        <f>IF('Off Non-Road Equipment'!K7="","",IF('Off Non-Road Equipment'!K7="Yes","Fuel Used","Brake HP"))</f>
        <v/>
      </c>
      <c r="J6" s="3" t="str">
        <f>IF('Off Non-Road Equipment'!L7="","",'Off Non-Road Equipment'!L7)</f>
        <v/>
      </c>
      <c r="K6" s="3" t="str">
        <f>IF('Off Non-Road Equipment'!O7="","",'Off Non-Road Equipment'!O7)</f>
        <v/>
      </c>
      <c r="L6" s="3" t="str">
        <f>IF('Off Non-Road Equipment'!N7="","",'Off Non-Road Equipment'!N7)</f>
        <v/>
      </c>
      <c r="M6" s="3" t="str">
        <f>IF('Off Non-Road Equipment'!E7="","",'Off Non-Road Equipment'!E7)</f>
        <v/>
      </c>
      <c r="N6" s="3" t="str">
        <f>IF('Off Non-Road Equipment'!P7="","",'Off Non-Road Equipment'!P7)</f>
        <v/>
      </c>
      <c r="O6" s="3" t="str">
        <f>IF('Off Non-Road Equipment'!G7="","",'Off Non-Road Equipment'!G7)</f>
        <v/>
      </c>
      <c r="P6" s="3" t="str">
        <f>IF('Off Non-Road Equipment'!I7="","",'Off Non-Road Equipment'!I7)</f>
        <v/>
      </c>
      <c r="Q6" s="24" t="str">
        <f>IF('Off Non-Road Equipment'!J7="","",'Off Non-Road Equipment'!J7)</f>
        <v/>
      </c>
      <c r="R6" s="134"/>
      <c r="S6" s="134"/>
      <c r="T6" s="134"/>
      <c r="U6" s="134"/>
      <c r="V6" s="134"/>
      <c r="W6" s="134"/>
      <c r="X6" s="134"/>
      <c r="Y6" s="134"/>
    </row>
    <row r="7" spans="1:25" x14ac:dyDescent="0.3">
      <c r="A7" s="11" t="str">
        <f>IF(B7="","",Main!B$2)</f>
        <v/>
      </c>
      <c r="B7" s="3" t="str">
        <f>IF('Off Non-Road Equipment'!B8="","",'Off Non-Road Equipment'!B8)</f>
        <v/>
      </c>
      <c r="C7" s="3" t="str">
        <f>IF(B7="","",'Off Non-Road Equipment'!D8)</f>
        <v/>
      </c>
      <c r="D7" s="3" t="str">
        <f t="shared" si="0"/>
        <v/>
      </c>
      <c r="E7" s="3" t="str">
        <f>IF(B7="","",'Off Non-Road Equipment'!C8)</f>
        <v/>
      </c>
      <c r="F7" s="24" t="str">
        <f>IF('Off Non-Road Equipment'!Q8="","",'Off Non-Road Equipment'!Q8)</f>
        <v/>
      </c>
      <c r="G7" s="215" t="str">
        <f>IF('Off Non-Road Equipment'!R8="","",'Off Non-Road Equipment'!R8)</f>
        <v/>
      </c>
      <c r="H7" s="3" t="str">
        <f>IF('Off Non-Road Equipment'!S8="","",'Off Non-Road Equipment'!S8)</f>
        <v/>
      </c>
      <c r="I7" s="3" t="str">
        <f>IF('Off Non-Road Equipment'!K8="","",IF('Off Non-Road Equipment'!K8="Yes","Fuel Used","Brake HP"))</f>
        <v/>
      </c>
      <c r="J7" s="3" t="str">
        <f>IF('Off Non-Road Equipment'!L8="","",'Off Non-Road Equipment'!L8)</f>
        <v/>
      </c>
      <c r="K7" s="3" t="str">
        <f>IF('Off Non-Road Equipment'!O8="","",'Off Non-Road Equipment'!O8)</f>
        <v/>
      </c>
      <c r="L7" s="3" t="str">
        <f>IF('Off Non-Road Equipment'!N8="","",'Off Non-Road Equipment'!N8)</f>
        <v/>
      </c>
      <c r="M7" s="3" t="str">
        <f>IF('Off Non-Road Equipment'!E8="","",'Off Non-Road Equipment'!E8)</f>
        <v/>
      </c>
      <c r="N7" s="3" t="str">
        <f>IF('Off Non-Road Equipment'!P8="","",'Off Non-Road Equipment'!P8)</f>
        <v/>
      </c>
      <c r="O7" s="3" t="str">
        <f>IF('Off Non-Road Equipment'!G8="","",'Off Non-Road Equipment'!G8)</f>
        <v/>
      </c>
      <c r="P7" s="3" t="str">
        <f>IF('Off Non-Road Equipment'!I8="","",'Off Non-Road Equipment'!I8)</f>
        <v/>
      </c>
      <c r="Q7" s="24" t="str">
        <f>IF('Off Non-Road Equipment'!J8="","",'Off Non-Road Equipment'!J8)</f>
        <v/>
      </c>
      <c r="R7" s="134"/>
      <c r="S7" s="134"/>
      <c r="T7" s="134"/>
      <c r="U7" s="134"/>
      <c r="V7" s="134"/>
      <c r="W7" s="134"/>
      <c r="X7" s="134"/>
      <c r="Y7" s="134"/>
    </row>
    <row r="8" spans="1:25" x14ac:dyDescent="0.3">
      <c r="A8" s="11" t="str">
        <f>IF(B8="","",Main!B$2)</f>
        <v/>
      </c>
      <c r="B8" s="3" t="str">
        <f>IF('Off Non-Road Equipment'!B9="","",'Off Non-Road Equipment'!B9)</f>
        <v/>
      </c>
      <c r="C8" s="3" t="str">
        <f>IF(B8="","",'Off Non-Road Equipment'!D9)</f>
        <v/>
      </c>
      <c r="D8" s="3" t="str">
        <f t="shared" si="0"/>
        <v/>
      </c>
      <c r="E8" s="3" t="str">
        <f>IF(B8="","",'Off Non-Road Equipment'!C9)</f>
        <v/>
      </c>
      <c r="F8" s="24" t="str">
        <f>IF('Off Non-Road Equipment'!Q9="","",'Off Non-Road Equipment'!Q9)</f>
        <v/>
      </c>
      <c r="G8" s="215" t="str">
        <f>IF('Off Non-Road Equipment'!R9="","",'Off Non-Road Equipment'!R9)</f>
        <v/>
      </c>
      <c r="H8" s="3" t="str">
        <f>IF('Off Non-Road Equipment'!S9="","",'Off Non-Road Equipment'!S9)</f>
        <v/>
      </c>
      <c r="I8" s="3" t="str">
        <f>IF('Off Non-Road Equipment'!K9="","",IF('Off Non-Road Equipment'!K9="Yes","Fuel Used","Brake HP"))</f>
        <v/>
      </c>
      <c r="J8" s="3" t="str">
        <f>IF('Off Non-Road Equipment'!L9="","",'Off Non-Road Equipment'!L9)</f>
        <v/>
      </c>
      <c r="K8" s="3" t="str">
        <f>IF('Off Non-Road Equipment'!O9="","",'Off Non-Road Equipment'!O9)</f>
        <v/>
      </c>
      <c r="L8" s="3" t="str">
        <f>IF('Off Non-Road Equipment'!N9="","",'Off Non-Road Equipment'!N9)</f>
        <v/>
      </c>
      <c r="M8" s="3" t="str">
        <f>IF('Off Non-Road Equipment'!E9="","",'Off Non-Road Equipment'!E9)</f>
        <v/>
      </c>
      <c r="N8" s="3" t="str">
        <f>IF('Off Non-Road Equipment'!P9="","",'Off Non-Road Equipment'!P9)</f>
        <v/>
      </c>
      <c r="O8" s="3" t="str">
        <f>IF('Off Non-Road Equipment'!G9="","",'Off Non-Road Equipment'!G9)</f>
        <v/>
      </c>
      <c r="P8" s="3" t="str">
        <f>IF('Off Non-Road Equipment'!I9="","",'Off Non-Road Equipment'!I9)</f>
        <v/>
      </c>
      <c r="Q8" s="24" t="str">
        <f>IF('Off Non-Road Equipment'!J9="","",'Off Non-Road Equipment'!J9)</f>
        <v/>
      </c>
      <c r="R8" s="134"/>
      <c r="S8" s="134"/>
      <c r="T8" s="134"/>
      <c r="U8" s="134"/>
      <c r="V8" s="134"/>
      <c r="W8" s="134"/>
      <c r="X8" s="134"/>
      <c r="Y8" s="134"/>
    </row>
    <row r="9" spans="1:25" x14ac:dyDescent="0.3">
      <c r="A9" s="11" t="str">
        <f>IF(B9="","",Main!B$2)</f>
        <v/>
      </c>
      <c r="B9" s="3" t="str">
        <f>IF('Off Non-Road Equipment'!B10="","",'Off Non-Road Equipment'!B10)</f>
        <v/>
      </c>
      <c r="C9" s="3" t="str">
        <f>IF(B9="","",'Off Non-Road Equipment'!D10)</f>
        <v/>
      </c>
      <c r="D9" s="3" t="str">
        <f t="shared" si="0"/>
        <v/>
      </c>
      <c r="E9" s="3" t="str">
        <f>IF(B9="","",'Off Non-Road Equipment'!C10)</f>
        <v/>
      </c>
      <c r="F9" s="24" t="str">
        <f>IF('Off Non-Road Equipment'!Q10="","",'Off Non-Road Equipment'!Q10)</f>
        <v/>
      </c>
      <c r="G9" s="215" t="str">
        <f>IF('Off Non-Road Equipment'!R10="","",'Off Non-Road Equipment'!R10)</f>
        <v/>
      </c>
      <c r="H9" s="3" t="str">
        <f>IF('Off Non-Road Equipment'!S10="","",'Off Non-Road Equipment'!S10)</f>
        <v/>
      </c>
      <c r="I9" s="3" t="str">
        <f>IF('Off Non-Road Equipment'!K10="","",IF('Off Non-Road Equipment'!K10="Yes","Fuel Used","Brake HP"))</f>
        <v/>
      </c>
      <c r="J9" s="3" t="str">
        <f>IF('Off Non-Road Equipment'!L10="","",'Off Non-Road Equipment'!L10)</f>
        <v/>
      </c>
      <c r="K9" s="3" t="str">
        <f>IF('Off Non-Road Equipment'!O10="","",'Off Non-Road Equipment'!O10)</f>
        <v/>
      </c>
      <c r="L9" s="3" t="str">
        <f>IF('Off Non-Road Equipment'!N10="","",'Off Non-Road Equipment'!N10)</f>
        <v/>
      </c>
      <c r="M9" s="3" t="str">
        <f>IF('Off Non-Road Equipment'!E10="","",'Off Non-Road Equipment'!E10)</f>
        <v/>
      </c>
      <c r="N9" s="3" t="str">
        <f>IF('Off Non-Road Equipment'!P10="","",'Off Non-Road Equipment'!P10)</f>
        <v/>
      </c>
      <c r="O9" s="3" t="str">
        <f>IF('Off Non-Road Equipment'!G10="","",'Off Non-Road Equipment'!G10)</f>
        <v/>
      </c>
      <c r="P9" s="3" t="str">
        <f>IF('Off Non-Road Equipment'!I10="","",'Off Non-Road Equipment'!I10)</f>
        <v/>
      </c>
      <c r="Q9" s="24" t="str">
        <f>IF('Off Non-Road Equipment'!J10="","",'Off Non-Road Equipment'!J10)</f>
        <v/>
      </c>
      <c r="R9" s="134"/>
      <c r="S9" s="134"/>
      <c r="T9" s="134"/>
      <c r="U9" s="134"/>
      <c r="V9" s="134"/>
      <c r="W9" s="134"/>
      <c r="X9" s="134"/>
      <c r="Y9" s="134"/>
    </row>
    <row r="10" spans="1:25" x14ac:dyDescent="0.3">
      <c r="A10" s="11" t="str">
        <f>IF(B10="","",Main!B$2)</f>
        <v/>
      </c>
      <c r="B10" s="3" t="str">
        <f>IF('Off Non-Road Equipment'!B11="","",'Off Non-Road Equipment'!B11)</f>
        <v/>
      </c>
      <c r="C10" s="3" t="str">
        <f>IF(B10="","",'Off Non-Road Equipment'!D11)</f>
        <v/>
      </c>
      <c r="D10" s="3" t="str">
        <f t="shared" si="0"/>
        <v/>
      </c>
      <c r="E10" s="3" t="str">
        <f>IF(B10="","",'Off Non-Road Equipment'!C11)</f>
        <v/>
      </c>
      <c r="F10" s="24" t="str">
        <f>IF('Off Non-Road Equipment'!Q11="","",'Off Non-Road Equipment'!Q11)</f>
        <v/>
      </c>
      <c r="G10" s="215" t="str">
        <f>IF('Off Non-Road Equipment'!R11="","",'Off Non-Road Equipment'!R11)</f>
        <v/>
      </c>
      <c r="H10" s="3" t="str">
        <f>IF('Off Non-Road Equipment'!S11="","",'Off Non-Road Equipment'!S11)</f>
        <v/>
      </c>
      <c r="I10" s="3" t="str">
        <f>IF('Off Non-Road Equipment'!K11="","",IF('Off Non-Road Equipment'!K11="Yes","Fuel Used","Brake HP"))</f>
        <v/>
      </c>
      <c r="J10" s="3" t="str">
        <f>IF('Off Non-Road Equipment'!L11="","",'Off Non-Road Equipment'!L11)</f>
        <v/>
      </c>
      <c r="K10" s="3" t="str">
        <f>IF('Off Non-Road Equipment'!O11="","",'Off Non-Road Equipment'!O11)</f>
        <v/>
      </c>
      <c r="L10" s="3" t="str">
        <f>IF('Off Non-Road Equipment'!N11="","",'Off Non-Road Equipment'!N11)</f>
        <v/>
      </c>
      <c r="M10" s="3" t="str">
        <f>IF('Off Non-Road Equipment'!E11="","",'Off Non-Road Equipment'!E11)</f>
        <v/>
      </c>
      <c r="N10" s="3" t="str">
        <f>IF('Off Non-Road Equipment'!P11="","",'Off Non-Road Equipment'!P11)</f>
        <v/>
      </c>
      <c r="O10" s="3" t="str">
        <f>IF('Off Non-Road Equipment'!G11="","",'Off Non-Road Equipment'!G11)</f>
        <v/>
      </c>
      <c r="P10" s="3" t="str">
        <f>IF('Off Non-Road Equipment'!I11="","",'Off Non-Road Equipment'!I11)</f>
        <v/>
      </c>
      <c r="Q10" s="24" t="str">
        <f>IF('Off Non-Road Equipment'!J11="","",'Off Non-Road Equipment'!J11)</f>
        <v/>
      </c>
      <c r="R10" s="134"/>
      <c r="S10" s="134"/>
      <c r="T10" s="134"/>
      <c r="U10" s="134"/>
      <c r="V10" s="134"/>
      <c r="W10" s="134"/>
      <c r="X10" s="134"/>
      <c r="Y10" s="134"/>
    </row>
    <row r="11" spans="1:25" x14ac:dyDescent="0.3">
      <c r="A11" s="11" t="str">
        <f>IF(B11="","",Main!B$2)</f>
        <v/>
      </c>
      <c r="B11" s="3" t="str">
        <f>IF('Off Non-Road Equipment'!B12="","",'Off Non-Road Equipment'!B12)</f>
        <v/>
      </c>
      <c r="C11" s="3" t="str">
        <f>IF(B11="","",'Off Non-Road Equipment'!D12)</f>
        <v/>
      </c>
      <c r="D11" s="3" t="str">
        <f t="shared" si="0"/>
        <v/>
      </c>
      <c r="E11" s="3" t="str">
        <f>IF(B11="","",'Off Non-Road Equipment'!C12)</f>
        <v/>
      </c>
      <c r="F11" s="24" t="str">
        <f>IF('Off Non-Road Equipment'!Q12="","",'Off Non-Road Equipment'!Q12)</f>
        <v/>
      </c>
      <c r="G11" s="215" t="str">
        <f>IF('Off Non-Road Equipment'!R12="","",'Off Non-Road Equipment'!R12)</f>
        <v/>
      </c>
      <c r="H11" s="3" t="str">
        <f>IF('Off Non-Road Equipment'!S12="","",'Off Non-Road Equipment'!S12)</f>
        <v/>
      </c>
      <c r="I11" s="3" t="str">
        <f>IF('Off Non-Road Equipment'!K12="","",IF('Off Non-Road Equipment'!K12="Yes","Fuel Used","Brake HP"))</f>
        <v/>
      </c>
      <c r="J11" s="3" t="str">
        <f>IF('Off Non-Road Equipment'!L12="","",'Off Non-Road Equipment'!L12)</f>
        <v/>
      </c>
      <c r="K11" s="3" t="str">
        <f>IF('Off Non-Road Equipment'!O12="","",'Off Non-Road Equipment'!O12)</f>
        <v/>
      </c>
      <c r="L11" s="3" t="str">
        <f>IF('Off Non-Road Equipment'!N12="","",'Off Non-Road Equipment'!N12)</f>
        <v/>
      </c>
      <c r="M11" s="3" t="str">
        <f>IF('Off Non-Road Equipment'!E12="","",'Off Non-Road Equipment'!E12)</f>
        <v/>
      </c>
      <c r="N11" s="3" t="str">
        <f>IF('Off Non-Road Equipment'!P12="","",'Off Non-Road Equipment'!P12)</f>
        <v/>
      </c>
      <c r="O11" s="3" t="str">
        <f>IF('Off Non-Road Equipment'!G12="","",'Off Non-Road Equipment'!G12)</f>
        <v/>
      </c>
      <c r="P11" s="3" t="str">
        <f>IF('Off Non-Road Equipment'!I12="","",'Off Non-Road Equipment'!I12)</f>
        <v/>
      </c>
      <c r="Q11" s="24" t="str">
        <f>IF('Off Non-Road Equipment'!J12="","",'Off Non-Road Equipment'!J12)</f>
        <v/>
      </c>
      <c r="R11" s="134"/>
      <c r="S11" s="134"/>
      <c r="T11" s="134"/>
      <c r="U11" s="134"/>
      <c r="V11" s="134"/>
      <c r="W11" s="134"/>
      <c r="X11" s="134"/>
      <c r="Y11" s="134"/>
    </row>
    <row r="12" spans="1:25" x14ac:dyDescent="0.3">
      <c r="A12" s="11" t="str">
        <f>IF(B12="","",Main!B$2)</f>
        <v/>
      </c>
      <c r="B12" s="3" t="str">
        <f>IF('Off Non-Road Equipment'!B13="","",'Off Non-Road Equipment'!B13)</f>
        <v/>
      </c>
      <c r="C12" s="3" t="str">
        <f>IF(B12="","",'Off Non-Road Equipment'!D13)</f>
        <v/>
      </c>
      <c r="D12" s="3" t="str">
        <f t="shared" si="0"/>
        <v/>
      </c>
      <c r="E12" s="3" t="str">
        <f>IF(B12="","",'Off Non-Road Equipment'!C13)</f>
        <v/>
      </c>
      <c r="F12" s="24" t="str">
        <f>IF('Off Non-Road Equipment'!Q13="","",'Off Non-Road Equipment'!Q13)</f>
        <v/>
      </c>
      <c r="G12" s="215" t="str">
        <f>IF('Off Non-Road Equipment'!R13="","",'Off Non-Road Equipment'!R13)</f>
        <v/>
      </c>
      <c r="H12" s="3" t="str">
        <f>IF('Off Non-Road Equipment'!S13="","",'Off Non-Road Equipment'!S13)</f>
        <v/>
      </c>
      <c r="I12" s="3" t="str">
        <f>IF('Off Non-Road Equipment'!K13="","",IF('Off Non-Road Equipment'!K13="Yes","Fuel Used","Brake HP"))</f>
        <v/>
      </c>
      <c r="J12" s="3" t="str">
        <f>IF('Off Non-Road Equipment'!L13="","",'Off Non-Road Equipment'!L13)</f>
        <v/>
      </c>
      <c r="K12" s="3" t="str">
        <f>IF('Off Non-Road Equipment'!O13="","",'Off Non-Road Equipment'!O13)</f>
        <v/>
      </c>
      <c r="L12" s="3" t="str">
        <f>IF('Off Non-Road Equipment'!N13="","",'Off Non-Road Equipment'!N13)</f>
        <v/>
      </c>
      <c r="M12" s="3" t="str">
        <f>IF('Off Non-Road Equipment'!E13="","",'Off Non-Road Equipment'!E13)</f>
        <v/>
      </c>
      <c r="N12" s="3" t="str">
        <f>IF('Off Non-Road Equipment'!P13="","",'Off Non-Road Equipment'!P13)</f>
        <v/>
      </c>
      <c r="O12" s="3" t="str">
        <f>IF('Off Non-Road Equipment'!G13="","",'Off Non-Road Equipment'!G13)</f>
        <v/>
      </c>
      <c r="P12" s="3" t="str">
        <f>IF('Off Non-Road Equipment'!I13="","",'Off Non-Road Equipment'!I13)</f>
        <v/>
      </c>
      <c r="Q12" s="24" t="str">
        <f>IF('Off Non-Road Equipment'!J13="","",'Off Non-Road Equipment'!J13)</f>
        <v/>
      </c>
      <c r="R12" s="134"/>
      <c r="S12" s="134"/>
      <c r="T12" s="134"/>
      <c r="U12" s="134"/>
      <c r="V12" s="134"/>
      <c r="W12" s="134"/>
      <c r="X12" s="134"/>
      <c r="Y12" s="134"/>
    </row>
    <row r="13" spans="1:25" x14ac:dyDescent="0.3">
      <c r="A13" s="11" t="str">
        <f>IF(B13="","",Main!B$2)</f>
        <v/>
      </c>
      <c r="B13" s="3" t="str">
        <f>IF('Off Non-Road Equipment'!B14="","",'Off Non-Road Equipment'!B14)</f>
        <v/>
      </c>
      <c r="C13" s="3" t="str">
        <f>IF(B13="","",'Off Non-Road Equipment'!D14)</f>
        <v/>
      </c>
      <c r="D13" s="3" t="str">
        <f t="shared" si="0"/>
        <v/>
      </c>
      <c r="E13" s="3" t="str">
        <f>IF(B13="","",'Off Non-Road Equipment'!C14)</f>
        <v/>
      </c>
      <c r="F13" s="24" t="str">
        <f>IF('Off Non-Road Equipment'!Q14="","",'Off Non-Road Equipment'!Q14)</f>
        <v/>
      </c>
      <c r="G13" s="215" t="str">
        <f>IF('Off Non-Road Equipment'!R14="","",'Off Non-Road Equipment'!R14)</f>
        <v/>
      </c>
      <c r="H13" s="3" t="str">
        <f>IF('Off Non-Road Equipment'!S14="","",'Off Non-Road Equipment'!S14)</f>
        <v/>
      </c>
      <c r="I13" s="3" t="str">
        <f>IF('Off Non-Road Equipment'!K14="","",IF('Off Non-Road Equipment'!K14="Yes","Fuel Used","Brake HP"))</f>
        <v/>
      </c>
      <c r="J13" s="3" t="str">
        <f>IF('Off Non-Road Equipment'!L14="","",'Off Non-Road Equipment'!L14)</f>
        <v/>
      </c>
      <c r="K13" s="3" t="str">
        <f>IF('Off Non-Road Equipment'!O14="","",'Off Non-Road Equipment'!O14)</f>
        <v/>
      </c>
      <c r="L13" s="3" t="str">
        <f>IF('Off Non-Road Equipment'!N14="","",'Off Non-Road Equipment'!N14)</f>
        <v/>
      </c>
      <c r="M13" s="3" t="str">
        <f>IF('Off Non-Road Equipment'!E14="","",'Off Non-Road Equipment'!E14)</f>
        <v/>
      </c>
      <c r="N13" s="3" t="str">
        <f>IF('Off Non-Road Equipment'!P14="","",'Off Non-Road Equipment'!P14)</f>
        <v/>
      </c>
      <c r="O13" s="3" t="str">
        <f>IF('Off Non-Road Equipment'!G14="","",'Off Non-Road Equipment'!G14)</f>
        <v/>
      </c>
      <c r="P13" s="3" t="str">
        <f>IF('Off Non-Road Equipment'!I14="","",'Off Non-Road Equipment'!I14)</f>
        <v/>
      </c>
      <c r="Q13" s="24" t="str">
        <f>IF('Off Non-Road Equipment'!J14="","",'Off Non-Road Equipment'!J14)</f>
        <v/>
      </c>
      <c r="R13" s="134"/>
      <c r="S13" s="134"/>
      <c r="T13" s="134"/>
      <c r="U13" s="134"/>
      <c r="V13" s="134"/>
      <c r="W13" s="134"/>
      <c r="X13" s="134"/>
      <c r="Y13" s="134"/>
    </row>
    <row r="14" spans="1:25" x14ac:dyDescent="0.3">
      <c r="A14" s="11" t="str">
        <f>IF(B14="","",Main!B$2)</f>
        <v/>
      </c>
      <c r="B14" s="3" t="str">
        <f>IF('Off Non-Road Equipment'!B15="","",'Off Non-Road Equipment'!B15)</f>
        <v/>
      </c>
      <c r="C14" s="3" t="str">
        <f>IF(B14="","",'Off Non-Road Equipment'!D15)</f>
        <v/>
      </c>
      <c r="D14" s="3" t="str">
        <f t="shared" si="0"/>
        <v/>
      </c>
      <c r="E14" s="3" t="str">
        <f>IF(B14="","",'Off Non-Road Equipment'!C15)</f>
        <v/>
      </c>
      <c r="F14" s="24" t="str">
        <f>IF('Off Non-Road Equipment'!Q15="","",'Off Non-Road Equipment'!Q15)</f>
        <v/>
      </c>
      <c r="G14" s="215" t="str">
        <f>IF('Off Non-Road Equipment'!R15="","",'Off Non-Road Equipment'!R15)</f>
        <v/>
      </c>
      <c r="H14" s="3" t="str">
        <f>IF('Off Non-Road Equipment'!S15="","",'Off Non-Road Equipment'!S15)</f>
        <v/>
      </c>
      <c r="I14" s="3" t="str">
        <f>IF('Off Non-Road Equipment'!K15="","",IF('Off Non-Road Equipment'!K15="Yes","Fuel Used","Brake HP"))</f>
        <v/>
      </c>
      <c r="J14" s="3" t="str">
        <f>IF('Off Non-Road Equipment'!L15="","",'Off Non-Road Equipment'!L15)</f>
        <v/>
      </c>
      <c r="K14" s="3" t="str">
        <f>IF('Off Non-Road Equipment'!O15="","",'Off Non-Road Equipment'!O15)</f>
        <v/>
      </c>
      <c r="L14" s="3" t="str">
        <f>IF('Off Non-Road Equipment'!N15="","",'Off Non-Road Equipment'!N15)</f>
        <v/>
      </c>
      <c r="M14" s="3" t="str">
        <f>IF('Off Non-Road Equipment'!E15="","",'Off Non-Road Equipment'!E15)</f>
        <v/>
      </c>
      <c r="N14" s="3" t="str">
        <f>IF('Off Non-Road Equipment'!P15="","",'Off Non-Road Equipment'!P15)</f>
        <v/>
      </c>
      <c r="O14" s="3" t="str">
        <f>IF('Off Non-Road Equipment'!G15="","",'Off Non-Road Equipment'!G15)</f>
        <v/>
      </c>
      <c r="P14" s="3" t="str">
        <f>IF('Off Non-Road Equipment'!I15="","",'Off Non-Road Equipment'!I15)</f>
        <v/>
      </c>
      <c r="Q14" s="24" t="str">
        <f>IF('Off Non-Road Equipment'!J15="","",'Off Non-Road Equipment'!J15)</f>
        <v/>
      </c>
      <c r="R14" s="134"/>
      <c r="S14" s="134"/>
      <c r="T14" s="134"/>
      <c r="U14" s="134"/>
      <c r="V14" s="134"/>
      <c r="W14" s="134"/>
      <c r="X14" s="134"/>
      <c r="Y14" s="134"/>
    </row>
    <row r="15" spans="1:25" x14ac:dyDescent="0.3">
      <c r="A15" s="11" t="str">
        <f>IF(B15="","",Main!B$2)</f>
        <v/>
      </c>
      <c r="B15" s="3" t="str">
        <f>IF('Off Non-Road Equipment'!B16="","",'Off Non-Road Equipment'!B16)</f>
        <v/>
      </c>
      <c r="C15" s="3" t="str">
        <f>IF(B15="","",'Off Non-Road Equipment'!D16)</f>
        <v/>
      </c>
      <c r="D15" s="3" t="str">
        <f t="shared" si="0"/>
        <v/>
      </c>
      <c r="E15" s="3" t="str">
        <f>IF(B15="","",'Off Non-Road Equipment'!C16)</f>
        <v/>
      </c>
      <c r="F15" s="24" t="str">
        <f>IF('Off Non-Road Equipment'!Q16="","",'Off Non-Road Equipment'!Q16)</f>
        <v/>
      </c>
      <c r="G15" s="215" t="str">
        <f>IF('Off Non-Road Equipment'!R16="","",'Off Non-Road Equipment'!R16)</f>
        <v/>
      </c>
      <c r="H15" s="3" t="str">
        <f>IF('Off Non-Road Equipment'!S16="","",'Off Non-Road Equipment'!S16)</f>
        <v/>
      </c>
      <c r="I15" s="3" t="str">
        <f>IF('Off Non-Road Equipment'!K16="","",IF('Off Non-Road Equipment'!K16="Yes","Fuel Used","Brake HP"))</f>
        <v/>
      </c>
      <c r="J15" s="3" t="str">
        <f>IF('Off Non-Road Equipment'!L16="","",'Off Non-Road Equipment'!L16)</f>
        <v/>
      </c>
      <c r="K15" s="3" t="str">
        <f>IF('Off Non-Road Equipment'!O16="","",'Off Non-Road Equipment'!O16)</f>
        <v/>
      </c>
      <c r="L15" s="3" t="str">
        <f>IF('Off Non-Road Equipment'!N16="","",'Off Non-Road Equipment'!N16)</f>
        <v/>
      </c>
      <c r="M15" s="3" t="str">
        <f>IF('Off Non-Road Equipment'!E16="","",'Off Non-Road Equipment'!E16)</f>
        <v/>
      </c>
      <c r="N15" s="3" t="str">
        <f>IF('Off Non-Road Equipment'!P16="","",'Off Non-Road Equipment'!P16)</f>
        <v/>
      </c>
      <c r="O15" s="3" t="str">
        <f>IF('Off Non-Road Equipment'!G16="","",'Off Non-Road Equipment'!G16)</f>
        <v/>
      </c>
      <c r="P15" s="3" t="str">
        <f>IF('Off Non-Road Equipment'!I16="","",'Off Non-Road Equipment'!I16)</f>
        <v/>
      </c>
      <c r="Q15" s="24" t="str">
        <f>IF('Off Non-Road Equipment'!J16="","",'Off Non-Road Equipment'!J16)</f>
        <v/>
      </c>
      <c r="R15" s="134"/>
      <c r="S15" s="134"/>
      <c r="T15" s="134"/>
      <c r="U15" s="134"/>
      <c r="V15" s="134"/>
      <c r="W15" s="134"/>
      <c r="X15" s="134"/>
      <c r="Y15" s="134"/>
    </row>
    <row r="16" spans="1:25" x14ac:dyDescent="0.3">
      <c r="A16" s="11" t="str">
        <f>IF(B16="","",Main!B$2)</f>
        <v/>
      </c>
      <c r="B16" s="3" t="str">
        <f>IF('Off Non-Road Equipment'!B17="","",'Off Non-Road Equipment'!B17)</f>
        <v/>
      </c>
      <c r="C16" s="3" t="str">
        <f>IF(B16="","",'Off Non-Road Equipment'!D17)</f>
        <v/>
      </c>
      <c r="D16" s="3" t="str">
        <f t="shared" si="0"/>
        <v/>
      </c>
      <c r="E16" s="3" t="str">
        <f>IF(B16="","",'Off Non-Road Equipment'!C17)</f>
        <v/>
      </c>
      <c r="F16" s="24" t="str">
        <f>IF('Off Non-Road Equipment'!Q17="","",'Off Non-Road Equipment'!Q17)</f>
        <v/>
      </c>
      <c r="G16" s="215" t="str">
        <f>IF('Off Non-Road Equipment'!R17="","",'Off Non-Road Equipment'!R17)</f>
        <v/>
      </c>
      <c r="H16" s="3" t="str">
        <f>IF('Off Non-Road Equipment'!S17="","",'Off Non-Road Equipment'!S17)</f>
        <v/>
      </c>
      <c r="I16" s="3" t="str">
        <f>IF('Off Non-Road Equipment'!K17="","",IF('Off Non-Road Equipment'!K17="Yes","Fuel Used","Brake HP"))</f>
        <v/>
      </c>
      <c r="J16" s="3" t="str">
        <f>IF('Off Non-Road Equipment'!L17="","",'Off Non-Road Equipment'!L17)</f>
        <v/>
      </c>
      <c r="K16" s="3" t="str">
        <f>IF('Off Non-Road Equipment'!O17="","",'Off Non-Road Equipment'!O17)</f>
        <v/>
      </c>
      <c r="L16" s="3" t="str">
        <f>IF('Off Non-Road Equipment'!N17="","",'Off Non-Road Equipment'!N17)</f>
        <v/>
      </c>
      <c r="M16" s="3" t="str">
        <f>IF('Off Non-Road Equipment'!E17="","",'Off Non-Road Equipment'!E17)</f>
        <v/>
      </c>
      <c r="N16" s="3" t="str">
        <f>IF('Off Non-Road Equipment'!P17="","",'Off Non-Road Equipment'!P17)</f>
        <v/>
      </c>
      <c r="O16" s="3" t="str">
        <f>IF('Off Non-Road Equipment'!G17="","",'Off Non-Road Equipment'!G17)</f>
        <v/>
      </c>
      <c r="P16" s="3" t="str">
        <f>IF('Off Non-Road Equipment'!I17="","",'Off Non-Road Equipment'!I17)</f>
        <v/>
      </c>
      <c r="Q16" s="24" t="str">
        <f>IF('Off Non-Road Equipment'!J17="","",'Off Non-Road Equipment'!J17)</f>
        <v/>
      </c>
      <c r="R16" s="134"/>
      <c r="S16" s="134"/>
      <c r="T16" s="134"/>
      <c r="U16" s="134"/>
      <c r="V16" s="134"/>
      <c r="W16" s="134"/>
      <c r="X16" s="134"/>
      <c r="Y16" s="134"/>
    </row>
    <row r="17" spans="1:25" x14ac:dyDescent="0.3">
      <c r="A17" s="11" t="str">
        <f>IF(B17="","",Main!B$2)</f>
        <v/>
      </c>
      <c r="B17" s="3" t="str">
        <f>IF('Off Non-Road Equipment'!B18="","",'Off Non-Road Equipment'!B18)</f>
        <v/>
      </c>
      <c r="C17" s="3" t="str">
        <f>IF(B17="","",'Off Non-Road Equipment'!D18)</f>
        <v/>
      </c>
      <c r="D17" s="3" t="str">
        <f t="shared" si="0"/>
        <v/>
      </c>
      <c r="E17" s="3" t="str">
        <f>IF(B17="","",'Off Non-Road Equipment'!C18)</f>
        <v/>
      </c>
      <c r="F17" s="24" t="str">
        <f>IF('Off Non-Road Equipment'!Q18="","",'Off Non-Road Equipment'!Q18)</f>
        <v/>
      </c>
      <c r="G17" s="215" t="str">
        <f>IF('Off Non-Road Equipment'!R18="","",'Off Non-Road Equipment'!R18)</f>
        <v/>
      </c>
      <c r="H17" s="3" t="str">
        <f>IF('Off Non-Road Equipment'!S18="","",'Off Non-Road Equipment'!S18)</f>
        <v/>
      </c>
      <c r="I17" s="3" t="str">
        <f>IF('Off Non-Road Equipment'!K18="","",IF('Off Non-Road Equipment'!K18="Yes","Fuel Used","Brake HP"))</f>
        <v/>
      </c>
      <c r="J17" s="3" t="str">
        <f>IF('Off Non-Road Equipment'!L18="","",'Off Non-Road Equipment'!L18)</f>
        <v/>
      </c>
      <c r="K17" s="3" t="str">
        <f>IF('Off Non-Road Equipment'!O18="","",'Off Non-Road Equipment'!O18)</f>
        <v/>
      </c>
      <c r="L17" s="3" t="str">
        <f>IF('Off Non-Road Equipment'!N18="","",'Off Non-Road Equipment'!N18)</f>
        <v/>
      </c>
      <c r="M17" s="3" t="str">
        <f>IF('Off Non-Road Equipment'!E18="","",'Off Non-Road Equipment'!E18)</f>
        <v/>
      </c>
      <c r="N17" s="3" t="str">
        <f>IF('Off Non-Road Equipment'!P18="","",'Off Non-Road Equipment'!P18)</f>
        <v/>
      </c>
      <c r="O17" s="3" t="str">
        <f>IF('Off Non-Road Equipment'!G18="","",'Off Non-Road Equipment'!G18)</f>
        <v/>
      </c>
      <c r="P17" s="3" t="str">
        <f>IF('Off Non-Road Equipment'!I18="","",'Off Non-Road Equipment'!I18)</f>
        <v/>
      </c>
      <c r="Q17" s="24" t="str">
        <f>IF('Off Non-Road Equipment'!J18="","",'Off Non-Road Equipment'!J18)</f>
        <v/>
      </c>
      <c r="R17" s="134"/>
      <c r="S17" s="134"/>
      <c r="T17" s="134"/>
      <c r="U17" s="134"/>
      <c r="V17" s="134"/>
      <c r="W17" s="134"/>
      <c r="X17" s="134"/>
      <c r="Y17" s="134"/>
    </row>
    <row r="18" spans="1:25" x14ac:dyDescent="0.3">
      <c r="A18" s="11" t="str">
        <f>IF(B18="","",Main!B$2)</f>
        <v/>
      </c>
      <c r="B18" s="3" t="str">
        <f>IF('Off Non-Road Equipment'!B19="","",'Off Non-Road Equipment'!B19)</f>
        <v/>
      </c>
      <c r="C18" s="3" t="str">
        <f>IF(B18="","",'Off Non-Road Equipment'!D19)</f>
        <v/>
      </c>
      <c r="D18" s="3" t="str">
        <f t="shared" si="0"/>
        <v/>
      </c>
      <c r="E18" s="3" t="str">
        <f>IF(B18="","",'Off Non-Road Equipment'!C19)</f>
        <v/>
      </c>
      <c r="F18" s="24" t="str">
        <f>IF('Off Non-Road Equipment'!Q19="","",'Off Non-Road Equipment'!Q19)</f>
        <v/>
      </c>
      <c r="G18" s="215" t="str">
        <f>IF('Off Non-Road Equipment'!R19="","",'Off Non-Road Equipment'!R19)</f>
        <v/>
      </c>
      <c r="H18" s="3" t="str">
        <f>IF('Off Non-Road Equipment'!S19="","",'Off Non-Road Equipment'!S19)</f>
        <v/>
      </c>
      <c r="I18" s="3" t="str">
        <f>IF('Off Non-Road Equipment'!K19="","",IF('Off Non-Road Equipment'!K19="Yes","Fuel Used","Brake HP"))</f>
        <v/>
      </c>
      <c r="J18" s="3" t="str">
        <f>IF('Off Non-Road Equipment'!L19="","",'Off Non-Road Equipment'!L19)</f>
        <v/>
      </c>
      <c r="K18" s="3" t="str">
        <f>IF('Off Non-Road Equipment'!O19="","",'Off Non-Road Equipment'!O19)</f>
        <v/>
      </c>
      <c r="L18" s="3" t="str">
        <f>IF('Off Non-Road Equipment'!N19="","",'Off Non-Road Equipment'!N19)</f>
        <v/>
      </c>
      <c r="M18" s="3" t="str">
        <f>IF('Off Non-Road Equipment'!E19="","",'Off Non-Road Equipment'!E19)</f>
        <v/>
      </c>
      <c r="N18" s="3" t="str">
        <f>IF('Off Non-Road Equipment'!P19="","",'Off Non-Road Equipment'!P19)</f>
        <v/>
      </c>
      <c r="O18" s="3" t="str">
        <f>IF('Off Non-Road Equipment'!G19="","",'Off Non-Road Equipment'!G19)</f>
        <v/>
      </c>
      <c r="P18" s="3" t="str">
        <f>IF('Off Non-Road Equipment'!I19="","",'Off Non-Road Equipment'!I19)</f>
        <v/>
      </c>
      <c r="Q18" s="24" t="str">
        <f>IF('Off Non-Road Equipment'!J19="","",'Off Non-Road Equipment'!J19)</f>
        <v/>
      </c>
      <c r="R18" s="134"/>
      <c r="S18" s="134"/>
      <c r="T18" s="134"/>
      <c r="U18" s="134"/>
      <c r="V18" s="134"/>
      <c r="W18" s="134"/>
      <c r="X18" s="134"/>
      <c r="Y18" s="134"/>
    </row>
    <row r="19" spans="1:25" x14ac:dyDescent="0.3">
      <c r="A19" s="11" t="str">
        <f>IF(B19="","",Main!B$2)</f>
        <v/>
      </c>
      <c r="B19" s="3" t="str">
        <f>IF('Off Non-Road Equipment'!B20="","",'Off Non-Road Equipment'!B20)</f>
        <v/>
      </c>
      <c r="C19" s="3" t="str">
        <f>IF(B19="","",'Off Non-Road Equipment'!D20)</f>
        <v/>
      </c>
      <c r="D19" s="3" t="str">
        <f t="shared" si="0"/>
        <v/>
      </c>
      <c r="E19" s="3" t="str">
        <f>IF(B19="","",'Off Non-Road Equipment'!C20)</f>
        <v/>
      </c>
      <c r="F19" s="24" t="str">
        <f>IF('Off Non-Road Equipment'!Q20="","",'Off Non-Road Equipment'!Q20)</f>
        <v/>
      </c>
      <c r="G19" s="215" t="str">
        <f>IF('Off Non-Road Equipment'!R20="","",'Off Non-Road Equipment'!R20)</f>
        <v/>
      </c>
      <c r="H19" s="3" t="str">
        <f>IF('Off Non-Road Equipment'!S20="","",'Off Non-Road Equipment'!S20)</f>
        <v/>
      </c>
      <c r="I19" s="3" t="str">
        <f>IF('Off Non-Road Equipment'!K20="","",IF('Off Non-Road Equipment'!K20="Yes","Fuel Used","Brake HP"))</f>
        <v/>
      </c>
      <c r="J19" s="3" t="str">
        <f>IF('Off Non-Road Equipment'!L20="","",'Off Non-Road Equipment'!L20)</f>
        <v/>
      </c>
      <c r="K19" s="3" t="str">
        <f>IF('Off Non-Road Equipment'!O20="","",'Off Non-Road Equipment'!O20)</f>
        <v/>
      </c>
      <c r="L19" s="3" t="str">
        <f>IF('Off Non-Road Equipment'!N20="","",'Off Non-Road Equipment'!N20)</f>
        <v/>
      </c>
      <c r="M19" s="3" t="str">
        <f>IF('Off Non-Road Equipment'!E20="","",'Off Non-Road Equipment'!E20)</f>
        <v/>
      </c>
      <c r="N19" s="3" t="str">
        <f>IF('Off Non-Road Equipment'!P20="","",'Off Non-Road Equipment'!P20)</f>
        <v/>
      </c>
      <c r="O19" s="3" t="str">
        <f>IF('Off Non-Road Equipment'!G20="","",'Off Non-Road Equipment'!G20)</f>
        <v/>
      </c>
      <c r="P19" s="3" t="str">
        <f>IF('Off Non-Road Equipment'!I20="","",'Off Non-Road Equipment'!I20)</f>
        <v/>
      </c>
      <c r="Q19" s="24" t="str">
        <f>IF('Off Non-Road Equipment'!J20="","",'Off Non-Road Equipment'!J20)</f>
        <v/>
      </c>
      <c r="R19" s="134"/>
      <c r="S19" s="134"/>
      <c r="T19" s="134"/>
      <c r="U19" s="134"/>
      <c r="V19" s="134"/>
      <c r="W19" s="134"/>
      <c r="X19" s="134"/>
      <c r="Y19" s="134"/>
    </row>
    <row r="20" spans="1:25" x14ac:dyDescent="0.3">
      <c r="A20" s="11" t="str">
        <f>IF(B20="","",Main!B$2)</f>
        <v/>
      </c>
      <c r="B20" s="3" t="str">
        <f>IF('Off Non-Road Equipment'!B21="","",'Off Non-Road Equipment'!B21)</f>
        <v/>
      </c>
      <c r="C20" s="3" t="str">
        <f>IF(B20="","",'Off Non-Road Equipment'!D21)</f>
        <v/>
      </c>
      <c r="D20" s="3" t="str">
        <f t="shared" si="0"/>
        <v/>
      </c>
      <c r="E20" s="3" t="str">
        <f>IF(B20="","",'Off Non-Road Equipment'!C21)</f>
        <v/>
      </c>
      <c r="F20" s="24" t="str">
        <f>IF('Off Non-Road Equipment'!Q21="","",'Off Non-Road Equipment'!Q21)</f>
        <v/>
      </c>
      <c r="G20" s="215" t="str">
        <f>IF('Off Non-Road Equipment'!R21="","",'Off Non-Road Equipment'!R21)</f>
        <v/>
      </c>
      <c r="H20" s="3" t="str">
        <f>IF('Off Non-Road Equipment'!S21="","",'Off Non-Road Equipment'!S21)</f>
        <v/>
      </c>
      <c r="I20" s="3" t="str">
        <f>IF('Off Non-Road Equipment'!K21="","",IF('Off Non-Road Equipment'!K21="Yes","Fuel Used","Brake HP"))</f>
        <v/>
      </c>
      <c r="J20" s="3" t="str">
        <f>IF('Off Non-Road Equipment'!L21="","",'Off Non-Road Equipment'!L21)</f>
        <v/>
      </c>
      <c r="K20" s="3" t="str">
        <f>IF('Off Non-Road Equipment'!O21="","",'Off Non-Road Equipment'!O21)</f>
        <v/>
      </c>
      <c r="L20" s="3" t="str">
        <f>IF('Off Non-Road Equipment'!N21="","",'Off Non-Road Equipment'!N21)</f>
        <v/>
      </c>
      <c r="M20" s="3" t="str">
        <f>IF('Off Non-Road Equipment'!E21="","",'Off Non-Road Equipment'!E21)</f>
        <v/>
      </c>
      <c r="N20" s="3" t="str">
        <f>IF('Off Non-Road Equipment'!P21="","",'Off Non-Road Equipment'!P21)</f>
        <v/>
      </c>
      <c r="O20" s="3" t="str">
        <f>IF('Off Non-Road Equipment'!G21="","",'Off Non-Road Equipment'!G21)</f>
        <v/>
      </c>
      <c r="P20" s="3" t="str">
        <f>IF('Off Non-Road Equipment'!I21="","",'Off Non-Road Equipment'!I21)</f>
        <v/>
      </c>
      <c r="Q20" s="24" t="str">
        <f>IF('Off Non-Road Equipment'!J21="","",'Off Non-Road Equipment'!J21)</f>
        <v/>
      </c>
      <c r="R20" s="134"/>
      <c r="S20" s="134"/>
      <c r="T20" s="134"/>
      <c r="U20" s="134"/>
      <c r="V20" s="134"/>
      <c r="W20" s="134"/>
      <c r="X20" s="134"/>
      <c r="Y20" s="134"/>
    </row>
    <row r="21" spans="1:25" ht="15" thickBot="1" x14ac:dyDescent="0.35">
      <c r="A21" s="13" t="str">
        <f>IF(B21="","",Main!B$2)</f>
        <v/>
      </c>
      <c r="B21" s="27" t="str">
        <f>IF('Off Non-Road Equipment'!B22="","",'Off Non-Road Equipment'!B22)</f>
        <v/>
      </c>
      <c r="C21" s="27" t="str">
        <f>IF(B21="","",'Off Non-Road Equipment'!D22)</f>
        <v/>
      </c>
      <c r="D21" s="27" t="str">
        <f t="shared" si="0"/>
        <v/>
      </c>
      <c r="E21" s="27" t="str">
        <f>IF(B21="","",'Off Non-Road Equipment'!C22)</f>
        <v/>
      </c>
      <c r="F21" s="28" t="str">
        <f>IF('Off Non-Road Equipment'!Q22="","",'Off Non-Road Equipment'!Q22)</f>
        <v/>
      </c>
      <c r="G21" s="216" t="str">
        <f>IF('Off Non-Road Equipment'!R22="","",'Off Non-Road Equipment'!R22)</f>
        <v/>
      </c>
      <c r="H21" s="27" t="str">
        <f>IF('Off Non-Road Equipment'!S22="","",'Off Non-Road Equipment'!S22)</f>
        <v/>
      </c>
      <c r="I21" s="27" t="str">
        <f>IF('Off Non-Road Equipment'!K22="","",IF('Off Non-Road Equipment'!K22="Yes","Fuel Used","Brake HP"))</f>
        <v/>
      </c>
      <c r="J21" s="27" t="str">
        <f>IF('Off Non-Road Equipment'!L22="","",'Off Non-Road Equipment'!L22)</f>
        <v/>
      </c>
      <c r="K21" s="27" t="str">
        <f>IF('Off Non-Road Equipment'!O22="","",'Off Non-Road Equipment'!O22)</f>
        <v/>
      </c>
      <c r="L21" s="27" t="str">
        <f>IF('Off Non-Road Equipment'!N22="","",'Off Non-Road Equipment'!N22)</f>
        <v/>
      </c>
      <c r="M21" s="27" t="str">
        <f>IF('Off Non-Road Equipment'!E22="","",'Off Non-Road Equipment'!E22)</f>
        <v/>
      </c>
      <c r="N21" s="27" t="str">
        <f>IF('Off Non-Road Equipment'!P22="","",'Off Non-Road Equipment'!P22)</f>
        <v/>
      </c>
      <c r="O21" s="27" t="str">
        <f>IF('Off Non-Road Equipment'!G22="","",'Off Non-Road Equipment'!G22)</f>
        <v/>
      </c>
      <c r="P21" s="27" t="str">
        <f>IF('Off Non-Road Equipment'!I22="","",'Off Non-Road Equipment'!I22)</f>
        <v/>
      </c>
      <c r="Q21" s="28" t="str">
        <f>IF('Off Non-Road Equipment'!J22="","",'Off Non-Road Equipment'!J22)</f>
        <v/>
      </c>
      <c r="R21" s="134"/>
      <c r="S21" s="134"/>
      <c r="T21" s="134"/>
      <c r="U21" s="134"/>
      <c r="V21" s="134"/>
      <c r="W21" s="134"/>
      <c r="X21" s="134"/>
      <c r="Y21" s="134"/>
    </row>
    <row r="22" spans="1:25" x14ac:dyDescent="0.3">
      <c r="R22" s="134"/>
      <c r="S22" s="134"/>
      <c r="T22" s="134"/>
      <c r="U22" s="134"/>
      <c r="V22" s="134"/>
      <c r="W22" s="134"/>
      <c r="X22" s="134"/>
      <c r="Y22" s="134"/>
    </row>
  </sheetData>
  <mergeCells count="2">
    <mergeCell ref="U1:X1"/>
    <mergeCell ref="U4:X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C9B2-9DEF-4D82-A639-E0791C8AFB40}">
  <dimension ref="A1:U37"/>
  <sheetViews>
    <sheetView workbookViewId="0">
      <selection activeCell="R4" sqref="R4:U4"/>
    </sheetView>
  </sheetViews>
  <sheetFormatPr defaultRowHeight="14.4" x14ac:dyDescent="0.3"/>
  <cols>
    <col min="1" max="1" width="36.6640625" customWidth="1"/>
    <col min="2" max="2" width="12.5546875" bestFit="1" customWidth="1"/>
    <col min="3" max="3" width="13.44140625" bestFit="1" customWidth="1"/>
    <col min="4" max="4" width="16.109375" bestFit="1" customWidth="1"/>
    <col min="5" max="5" width="10.5546875" bestFit="1" customWidth="1"/>
    <col min="7" max="7" width="24.109375" bestFit="1" customWidth="1"/>
    <col min="8" max="8" width="18.88671875" bestFit="1" customWidth="1"/>
    <col min="9" max="9" width="9.5546875" bestFit="1" customWidth="1"/>
    <col min="10" max="10" width="16" bestFit="1" customWidth="1"/>
    <col min="20" max="20" width="13.6640625" bestFit="1" customWidth="1"/>
  </cols>
  <sheetData>
    <row r="1" spans="1:21" ht="15" thickBot="1" x14ac:dyDescent="0.35">
      <c r="A1" s="217" t="s">
        <v>299</v>
      </c>
      <c r="B1" s="217" t="s">
        <v>296</v>
      </c>
      <c r="C1" s="217" t="s">
        <v>275</v>
      </c>
      <c r="D1" s="217" t="s">
        <v>300</v>
      </c>
      <c r="E1" s="217" t="s">
        <v>301</v>
      </c>
      <c r="F1" s="217" t="s">
        <v>302</v>
      </c>
      <c r="G1" s="217" t="s">
        <v>303</v>
      </c>
      <c r="H1" s="217" t="s">
        <v>135</v>
      </c>
      <c r="I1" s="217" t="s">
        <v>304</v>
      </c>
      <c r="J1" s="217" t="s">
        <v>297</v>
      </c>
      <c r="K1" s="217" t="s">
        <v>126</v>
      </c>
      <c r="L1" s="217" t="s">
        <v>127</v>
      </c>
      <c r="P1" t="s">
        <v>298</v>
      </c>
      <c r="Q1" t="s">
        <v>265</v>
      </c>
      <c r="R1" s="337" t="s">
        <v>266</v>
      </c>
      <c r="S1" s="337"/>
      <c r="T1" s="337"/>
      <c r="U1" s="337"/>
    </row>
    <row r="2" spans="1:21" ht="15" thickBot="1" x14ac:dyDescent="0.35">
      <c r="A2" s="8" t="str">
        <f>IF(C2="","",Main!B$2)</f>
        <v/>
      </c>
      <c r="B2" s="33" t="str">
        <f t="shared" ref="B2:B10" si="0">IF(C2="","","Light Duty")</f>
        <v/>
      </c>
      <c r="C2" s="33" t="str">
        <f>IF(VMT!B3="Yes",VMT!A3,"")</f>
        <v/>
      </c>
      <c r="D2" s="33" t="str">
        <f>IF(C2="","",IF(VMT!F3="Yes","Actual","Estimate"))</f>
        <v/>
      </c>
      <c r="E2" s="33" t="str">
        <f>IF(VMT!G3="","",VMT!G3)</f>
        <v/>
      </c>
      <c r="F2" s="33" t="str">
        <f>IF(VMT!H3="","",VMT!H3)</f>
        <v/>
      </c>
      <c r="G2" s="33">
        <f>IF(F2=List!D$7,22.6,IF(F2=List!D$8,25,))</f>
        <v>0</v>
      </c>
      <c r="H2" s="33" t="str">
        <f>IF(VMT!J3="","",VMT!J3)</f>
        <v/>
      </c>
      <c r="I2" s="32" t="str">
        <f>IF(VMT!J3="","",IF(VMT!K3="",2500,VMT!K3))</f>
        <v/>
      </c>
      <c r="J2" s="33" t="str">
        <f>IF(VMT!C3="","",VMT!C3)</f>
        <v/>
      </c>
      <c r="K2" s="33" t="str">
        <f>IF(VMT!D3="","",VMT!D3)</f>
        <v/>
      </c>
      <c r="L2" s="34" t="str">
        <f>IF(VMT!E3="","",VMT!E3)</f>
        <v/>
      </c>
      <c r="P2" s="182">
        <f>Main!I19</f>
        <v>0</v>
      </c>
      <c r="Q2" s="183">
        <f>Main!I20</f>
        <v>0</v>
      </c>
      <c r="R2" s="214">
        <f>Main!B1</f>
        <v>0</v>
      </c>
      <c r="S2" s="183">
        <f>Main!B5</f>
        <v>0</v>
      </c>
      <c r="T2" s="202">
        <f>Main!B7</f>
        <v>0</v>
      </c>
      <c r="U2" s="184">
        <f>Main!B6</f>
        <v>0</v>
      </c>
    </row>
    <row r="3" spans="1:21" ht="15" thickBot="1" x14ac:dyDescent="0.35">
      <c r="A3" s="11" t="str">
        <f>IF(C3="","",Main!B$2)</f>
        <v/>
      </c>
      <c r="B3" s="3" t="str">
        <f t="shared" si="0"/>
        <v/>
      </c>
      <c r="C3" s="3" t="str">
        <f>IF(VMT!B4="Yes",VMT!A4,"")</f>
        <v/>
      </c>
      <c r="D3" s="3" t="str">
        <f>IF(C3="","",IF(VMT!F4="Yes","Actual","Estimate"))</f>
        <v/>
      </c>
      <c r="E3" s="3" t="str">
        <f>IF(VMT!G4="","",VMT!G4)</f>
        <v/>
      </c>
      <c r="F3" s="3" t="str">
        <f>IF(VMT!H4="","",VMT!H4)</f>
        <v/>
      </c>
      <c r="G3" s="3">
        <f>IF(F3=List!D$7,22.6,IF(F3=List!D$8,25,))</f>
        <v>0</v>
      </c>
      <c r="H3" s="3" t="str">
        <f>IF(VMT!J4="","",VMT!J4)</f>
        <v/>
      </c>
      <c r="I3" s="23" t="str">
        <f>IF(VMT!J4="","",IF(VMT!K4="",2500,VMT!K4))</f>
        <v/>
      </c>
      <c r="J3" s="3" t="str">
        <f>IF(VMT!C4="","",VMT!C4)</f>
        <v/>
      </c>
      <c r="K3" s="3" t="str">
        <f>IF(VMT!D4="","",VMT!D4)</f>
        <v/>
      </c>
      <c r="L3" s="24" t="str">
        <f>IF(VMT!E4="","",VMT!E4)</f>
        <v/>
      </c>
    </row>
    <row r="4" spans="1:21" ht="15" thickBot="1" x14ac:dyDescent="0.35">
      <c r="A4" s="11" t="str">
        <f>IF(C4="","",Main!B$2)</f>
        <v/>
      </c>
      <c r="B4" s="3" t="str">
        <f t="shared" si="0"/>
        <v/>
      </c>
      <c r="C4" s="3" t="str">
        <f>IF(VMT!B5="Yes",VMT!A5,"")</f>
        <v/>
      </c>
      <c r="D4" s="3" t="str">
        <f>IF(C4="","",IF(VMT!F5="Yes","Actual","Estimate"))</f>
        <v/>
      </c>
      <c r="E4" s="3" t="str">
        <f>IF(VMT!G5="","",VMT!G5)</f>
        <v/>
      </c>
      <c r="F4" s="3" t="str">
        <f>IF(VMT!H5="","",VMT!H5)</f>
        <v/>
      </c>
      <c r="G4" s="3">
        <f>IF(F4=List!D$7,22.6,IF(F4=List!D$8,25,))</f>
        <v>0</v>
      </c>
      <c r="H4" s="3" t="str">
        <f>IF(VMT!J5="","",VMT!J5)</f>
        <v/>
      </c>
      <c r="I4" s="23" t="str">
        <f>IF(VMT!J5="","",IF(VMT!K5="",2500,VMT!K5))</f>
        <v/>
      </c>
      <c r="J4" s="3" t="str">
        <f>IF(VMT!C5="","",VMT!C5)</f>
        <v/>
      </c>
      <c r="K4" s="3" t="str">
        <f>IF(VMT!D5="","",VMT!D5)</f>
        <v/>
      </c>
      <c r="L4" s="24" t="str">
        <f>IF(VMT!E5="","",VMT!E5)</f>
        <v/>
      </c>
      <c r="R4" s="334" t="str">
        <f>R2&amp;" - "&amp;S2&amp;" - "&amp;T2&amp;" - "&amp;U2</f>
        <v>0 - 0 - 0 - 0</v>
      </c>
      <c r="S4" s="335"/>
      <c r="T4" s="335"/>
      <c r="U4" s="336"/>
    </row>
    <row r="5" spans="1:21" x14ac:dyDescent="0.3">
      <c r="A5" s="11" t="str">
        <f>IF(C5="","",Main!B$2)</f>
        <v/>
      </c>
      <c r="B5" s="3" t="str">
        <f t="shared" si="0"/>
        <v/>
      </c>
      <c r="C5" s="3" t="str">
        <f>IF(VMT!B6="Yes",VMT!A6,"")</f>
        <v/>
      </c>
      <c r="D5" s="3" t="str">
        <f>IF(C5="","",IF(VMT!F6="Yes","Actual","Estimate"))</f>
        <v/>
      </c>
      <c r="E5" s="3" t="str">
        <f>IF(VMT!G6="","",VMT!G6)</f>
        <v/>
      </c>
      <c r="F5" s="3" t="str">
        <f>IF(VMT!H6="","",VMT!H6)</f>
        <v/>
      </c>
      <c r="G5" s="3">
        <f>IF(F5=List!D$7,22.6,IF(F5=List!D$8,25,))</f>
        <v>0</v>
      </c>
      <c r="H5" s="3" t="str">
        <f>IF(VMT!J6="","",VMT!J6)</f>
        <v/>
      </c>
      <c r="I5" s="23" t="str">
        <f>IF(VMT!J6="","",IF(VMT!K6="",2500,VMT!K6))</f>
        <v/>
      </c>
      <c r="J5" s="3" t="str">
        <f>IF(VMT!C6="","",VMT!C6)</f>
        <v/>
      </c>
      <c r="K5" s="3" t="str">
        <f>IF(VMT!D6="","",VMT!D6)</f>
        <v/>
      </c>
      <c r="L5" s="24" t="str">
        <f>IF(VMT!E6="","",VMT!E6)</f>
        <v/>
      </c>
    </row>
    <row r="6" spans="1:21" x14ac:dyDescent="0.3">
      <c r="A6" s="11" t="str">
        <f>IF(C6="","",Main!B$2)</f>
        <v/>
      </c>
      <c r="B6" s="3" t="str">
        <f t="shared" si="0"/>
        <v/>
      </c>
      <c r="C6" s="3" t="str">
        <f>IF(VMT!B7="Yes",VMT!A7,"")</f>
        <v/>
      </c>
      <c r="D6" s="3" t="str">
        <f>IF(C6="","",IF(VMT!F7="Yes","Actual","Estimate"))</f>
        <v/>
      </c>
      <c r="E6" s="3" t="str">
        <f>IF(VMT!G7="","",VMT!G7)</f>
        <v/>
      </c>
      <c r="F6" s="3" t="str">
        <f>IF(VMT!H7="","",VMT!H7)</f>
        <v/>
      </c>
      <c r="G6" s="3">
        <f>IF(F6=List!D$7,22.6,IF(F6=List!D$8,25,))</f>
        <v>0</v>
      </c>
      <c r="H6" s="3" t="str">
        <f>IF(VMT!J7="","",VMT!J7)</f>
        <v/>
      </c>
      <c r="I6" s="23" t="str">
        <f>IF(VMT!J7="","",IF(VMT!K7="",2500,VMT!K7))</f>
        <v/>
      </c>
      <c r="J6" s="3" t="str">
        <f>IF(VMT!C7="","",VMT!C7)</f>
        <v/>
      </c>
      <c r="K6" s="3" t="str">
        <f>IF(VMT!D7="","",VMT!D7)</f>
        <v/>
      </c>
      <c r="L6" s="24" t="str">
        <f>IF(VMT!E7="","",VMT!E7)</f>
        <v/>
      </c>
    </row>
    <row r="7" spans="1:21" x14ac:dyDescent="0.3">
      <c r="A7" s="11" t="str">
        <f>IF(C7="","",Main!B$2)</f>
        <v/>
      </c>
      <c r="B7" s="3" t="str">
        <f t="shared" si="0"/>
        <v/>
      </c>
      <c r="C7" s="3" t="str">
        <f>IF(VMT!B8="Yes",VMT!A8,"")</f>
        <v/>
      </c>
      <c r="D7" s="3" t="str">
        <f>IF(C7="","",IF(VMT!F8="Yes","Actual","Estimate"))</f>
        <v/>
      </c>
      <c r="E7" s="3" t="str">
        <f>IF(VMT!G8="","",VMT!G8)</f>
        <v/>
      </c>
      <c r="F7" s="3" t="str">
        <f>IF(VMT!H8="","",VMT!H8)</f>
        <v/>
      </c>
      <c r="G7" s="3">
        <f>IF(F7=List!D$7,22.6,IF(F7=List!D$8,25,))</f>
        <v>0</v>
      </c>
      <c r="H7" s="3" t="str">
        <f>IF(VMT!J8="","",VMT!J8)</f>
        <v/>
      </c>
      <c r="I7" s="23" t="str">
        <f>IF(VMT!J8="","",IF(VMT!K8="",2500,VMT!K8))</f>
        <v/>
      </c>
      <c r="J7" s="3" t="str">
        <f>IF(VMT!C8="","",VMT!C8)</f>
        <v/>
      </c>
      <c r="K7" s="3" t="str">
        <f>IF(VMT!D8="","",VMT!D8)</f>
        <v/>
      </c>
      <c r="L7" s="24" t="str">
        <f>IF(VMT!E8="","",VMT!E8)</f>
        <v/>
      </c>
    </row>
    <row r="8" spans="1:21" x14ac:dyDescent="0.3">
      <c r="A8" s="11" t="str">
        <f>IF(C8="","",Main!B$2)</f>
        <v/>
      </c>
      <c r="B8" s="3" t="str">
        <f t="shared" si="0"/>
        <v/>
      </c>
      <c r="C8" s="3" t="str">
        <f>IF(VMT!B9="Yes",VMT!A9,"")</f>
        <v/>
      </c>
      <c r="D8" s="3" t="str">
        <f>IF(C8="","",IF(VMT!F9="Yes","Actual","Estimate"))</f>
        <v/>
      </c>
      <c r="E8" s="3" t="str">
        <f>IF(VMT!G9="","",VMT!G9)</f>
        <v/>
      </c>
      <c r="F8" s="3" t="str">
        <f>IF(VMT!H9="","",VMT!H9)</f>
        <v/>
      </c>
      <c r="G8" s="3">
        <f>IF(F8=List!D$7,22.6,IF(F8=List!D$8,25,))</f>
        <v>0</v>
      </c>
      <c r="H8" s="3" t="str">
        <f>IF(VMT!J9="","",VMT!J9)</f>
        <v/>
      </c>
      <c r="I8" s="23" t="str">
        <f>IF(VMT!J9="","",IF(VMT!K9="",2500,VMT!K9))</f>
        <v/>
      </c>
      <c r="J8" s="3" t="str">
        <f>IF(VMT!C9="","",VMT!C9)</f>
        <v/>
      </c>
      <c r="K8" s="3" t="str">
        <f>IF(VMT!D9="","",VMT!D9)</f>
        <v/>
      </c>
      <c r="L8" s="24" t="str">
        <f>IF(VMT!E9="","",VMT!E9)</f>
        <v/>
      </c>
    </row>
    <row r="9" spans="1:21" x14ac:dyDescent="0.3">
      <c r="A9" s="11" t="str">
        <f>IF(C9="","",Main!B$2)</f>
        <v/>
      </c>
      <c r="B9" s="3" t="str">
        <f t="shared" si="0"/>
        <v/>
      </c>
      <c r="C9" s="3" t="str">
        <f>IF(VMT!B10="Yes",VMT!A10,"")</f>
        <v/>
      </c>
      <c r="D9" s="3" t="str">
        <f>IF(C9="","",IF(VMT!F10="Yes","Actual","Estimate"))</f>
        <v/>
      </c>
      <c r="E9" s="3" t="str">
        <f>IF(VMT!G10="","",VMT!G10)</f>
        <v/>
      </c>
      <c r="F9" s="3" t="str">
        <f>IF(VMT!H10="","",VMT!H10)</f>
        <v/>
      </c>
      <c r="G9" s="3">
        <f>IF(F9=List!D$7,22.6,IF(F9=List!D$8,25,))</f>
        <v>0</v>
      </c>
      <c r="H9" s="3" t="str">
        <f>IF(VMT!J10="","",VMT!J10)</f>
        <v/>
      </c>
      <c r="I9" s="23" t="str">
        <f>IF(VMT!J10="","",IF(VMT!K10="",2500,VMT!K10))</f>
        <v/>
      </c>
      <c r="J9" s="3" t="str">
        <f>IF(VMT!C10="","",VMT!C10)</f>
        <v/>
      </c>
      <c r="K9" s="3" t="str">
        <f>IF(VMT!D10="","",VMT!D10)</f>
        <v/>
      </c>
      <c r="L9" s="24" t="str">
        <f>IF(VMT!E10="","",VMT!E10)</f>
        <v/>
      </c>
    </row>
    <row r="10" spans="1:21" ht="15" thickBot="1" x14ac:dyDescent="0.35">
      <c r="A10" s="13" t="str">
        <f>IF(C10="","",Main!B$2)</f>
        <v/>
      </c>
      <c r="B10" s="27" t="str">
        <f t="shared" si="0"/>
        <v/>
      </c>
      <c r="C10" s="27" t="str">
        <f>IF(VMT!B11="Yes",VMT!A11,"")</f>
        <v/>
      </c>
      <c r="D10" s="27" t="str">
        <f>IF(C10="","",IF(VMT!F11="Yes","Actual","Estimate"))</f>
        <v/>
      </c>
      <c r="E10" s="27" t="str">
        <f>IF(VMT!G11="","",VMT!G11)</f>
        <v/>
      </c>
      <c r="F10" s="27" t="str">
        <f>IF(VMT!H11="","",VMT!H11)</f>
        <v/>
      </c>
      <c r="G10" s="27">
        <f>IF(F10=List!D$7,22.6,IF(F10=List!D$8,25,))</f>
        <v>0</v>
      </c>
      <c r="H10" s="27" t="str">
        <f>IF(VMT!J11="","",VMT!J11)</f>
        <v/>
      </c>
      <c r="I10" s="26" t="str">
        <f>IF(VMT!J11="","",IF(VMT!K11="",2500,VMT!K11))</f>
        <v/>
      </c>
      <c r="J10" s="27" t="str">
        <f>IF(VMT!C11="","",VMT!C11)</f>
        <v/>
      </c>
      <c r="K10" s="27" t="str">
        <f>IF(VMT!D11="","",VMT!D11)</f>
        <v/>
      </c>
      <c r="L10" s="28" t="str">
        <f>IF(VMT!E11="","",VMT!E11)</f>
        <v/>
      </c>
    </row>
    <row r="12" spans="1:21" ht="15" thickBot="1" x14ac:dyDescent="0.35">
      <c r="A12" s="217" t="s">
        <v>299</v>
      </c>
      <c r="B12" s="217" t="s">
        <v>296</v>
      </c>
      <c r="C12" s="217" t="s">
        <v>275</v>
      </c>
      <c r="D12" s="217" t="s">
        <v>300</v>
      </c>
      <c r="E12" s="217" t="s">
        <v>305</v>
      </c>
      <c r="F12" s="217" t="s">
        <v>306</v>
      </c>
      <c r="G12" s="217" t="s">
        <v>307</v>
      </c>
      <c r="H12" s="217" t="s">
        <v>308</v>
      </c>
      <c r="I12" s="217"/>
    </row>
    <row r="13" spans="1:21" x14ac:dyDescent="0.3">
      <c r="A13" s="8" t="str">
        <f>IF(B13="","",Main!B$2)</f>
        <v/>
      </c>
      <c r="B13" s="33" t="str">
        <f>IF(VMT!A15="","",'1 On Road Fleet'!B3)</f>
        <v/>
      </c>
      <c r="C13" s="33" t="str">
        <f>IF(B13="","","Route Optim")</f>
        <v/>
      </c>
      <c r="D13" s="33" t="str">
        <f>IF(C13="","",IF(VMT!F15="Yes","Actual","Estimate"))</f>
        <v/>
      </c>
      <c r="E13" s="33" t="str">
        <f>IF(B13="","",'1 On Road Fleet'!C3)</f>
        <v/>
      </c>
      <c r="F13" s="33" t="str">
        <f>IF(E13="","","Look it up")</f>
        <v/>
      </c>
      <c r="G13" s="33" t="str">
        <f>IF(B13="","",'1 On Road Fleet'!E3)</f>
        <v/>
      </c>
      <c r="H13" s="33" t="str">
        <f>IF(D13="","",IF(D13="Estimate",VMT!E15*VMT!F15,VMT!C15))</f>
        <v/>
      </c>
      <c r="I13" s="34" t="str">
        <f>IF(VMT!B15="","",IF(VMT!B15="Yes","Fuel","Miles"))</f>
        <v/>
      </c>
    </row>
    <row r="14" spans="1:21" x14ac:dyDescent="0.3">
      <c r="A14" s="11" t="str">
        <f>IF(B14="","",Main!B$2)</f>
        <v/>
      </c>
      <c r="B14" s="3" t="str">
        <f>IF(VMT!A16="","",'1 On Road Fleet'!B4)</f>
        <v/>
      </c>
      <c r="C14" s="3" t="str">
        <f t="shared" ref="C14:C37" si="1">IF(B14="","","Route Optim")</f>
        <v/>
      </c>
      <c r="D14" s="3" t="str">
        <f>IF(C14="","",IF(VMT!F16="Yes","Actual","Estimate"))</f>
        <v/>
      </c>
      <c r="E14" s="3" t="str">
        <f>IF(B14="","",'1 On Road Fleet'!C4)</f>
        <v/>
      </c>
      <c r="F14" s="3" t="str">
        <f t="shared" ref="F14:F37" si="2">IF(E14="","","Look it up")</f>
        <v/>
      </c>
      <c r="G14" s="3" t="str">
        <f>IF(B14="","",'1 On Road Fleet'!E4)</f>
        <v/>
      </c>
      <c r="H14" s="3" t="str">
        <f>IF(D14="","",IF(D14="Estimate",VMT!E16*VMT!F16,VMT!C16))</f>
        <v/>
      </c>
      <c r="I14" s="24" t="str">
        <f>IF(VMT!B16="","",IF(VMT!B16="Yes","Fuel","Miles"))</f>
        <v/>
      </c>
    </row>
    <row r="15" spans="1:21" x14ac:dyDescent="0.3">
      <c r="A15" s="11" t="str">
        <f>IF(B15="","",Main!B$2)</f>
        <v/>
      </c>
      <c r="B15" s="3" t="str">
        <f>IF(VMT!A17="","",'1 On Road Fleet'!B5)</f>
        <v/>
      </c>
      <c r="C15" s="3" t="str">
        <f t="shared" si="1"/>
        <v/>
      </c>
      <c r="D15" s="3" t="str">
        <f>IF(C15="","",IF(VMT!F17="Yes","Actual","Estimate"))</f>
        <v/>
      </c>
      <c r="E15" s="3" t="str">
        <f>IF(B15="","",'1 On Road Fleet'!C5)</f>
        <v/>
      </c>
      <c r="F15" s="3" t="str">
        <f t="shared" si="2"/>
        <v/>
      </c>
      <c r="G15" s="3" t="str">
        <f>IF(B15="","",'1 On Road Fleet'!E5)</f>
        <v/>
      </c>
      <c r="H15" s="3" t="str">
        <f>IF(D15="","",IF(D15="Estimate",VMT!E17*VMT!F17,VMT!C17))</f>
        <v/>
      </c>
      <c r="I15" s="24" t="str">
        <f>IF(VMT!B17="","",IF(VMT!B17="Yes","Fuel","Miles"))</f>
        <v/>
      </c>
    </row>
    <row r="16" spans="1:21" x14ac:dyDescent="0.3">
      <c r="A16" s="11" t="str">
        <f>IF(B16="","",Main!B$2)</f>
        <v/>
      </c>
      <c r="B16" s="3" t="str">
        <f>IF(VMT!A18="","",'1 On Road Fleet'!B6)</f>
        <v/>
      </c>
      <c r="C16" s="3" t="str">
        <f t="shared" si="1"/>
        <v/>
      </c>
      <c r="D16" s="3" t="str">
        <f>IF(C16="","",IF(VMT!F18="Yes","Actual","Estimate"))</f>
        <v/>
      </c>
      <c r="E16" s="3" t="str">
        <f>IF(B16="","",'1 On Road Fleet'!C6)</f>
        <v/>
      </c>
      <c r="F16" s="3" t="str">
        <f t="shared" si="2"/>
        <v/>
      </c>
      <c r="G16" s="3" t="str">
        <f>IF(B16="","",'1 On Road Fleet'!E6)</f>
        <v/>
      </c>
      <c r="H16" s="3" t="str">
        <f>IF(D16="","",IF(D16="Estimate",VMT!E18*VMT!F18,VMT!C18))</f>
        <v/>
      </c>
      <c r="I16" s="24" t="str">
        <f>IF(VMT!B18="","",IF(VMT!B18="Yes","Fuel","Miles"))</f>
        <v/>
      </c>
    </row>
    <row r="17" spans="1:9" x14ac:dyDescent="0.3">
      <c r="A17" s="11" t="str">
        <f>IF(B17="","",Main!B$2)</f>
        <v/>
      </c>
      <c r="B17" s="3" t="str">
        <f>IF(VMT!A19="","",'1 On Road Fleet'!B7)</f>
        <v/>
      </c>
      <c r="C17" s="3" t="str">
        <f t="shared" si="1"/>
        <v/>
      </c>
      <c r="D17" s="3" t="str">
        <f>IF(C17="","",IF(VMT!F19="Yes","Actual","Estimate"))</f>
        <v/>
      </c>
      <c r="E17" s="3" t="str">
        <f>IF(B17="","",'1 On Road Fleet'!C7)</f>
        <v/>
      </c>
      <c r="F17" s="3" t="str">
        <f t="shared" si="2"/>
        <v/>
      </c>
      <c r="G17" s="3" t="str">
        <f>IF(B17="","",'1 On Road Fleet'!E7)</f>
        <v/>
      </c>
      <c r="H17" s="3" t="str">
        <f>IF(D17="","",IF(D17="Estimate",VMT!E19*VMT!F19,VMT!C19))</f>
        <v/>
      </c>
      <c r="I17" s="24" t="str">
        <f>IF(VMT!B19="","",IF(VMT!B19="Yes","Fuel","Miles"))</f>
        <v/>
      </c>
    </row>
    <row r="18" spans="1:9" x14ac:dyDescent="0.3">
      <c r="A18" s="11" t="str">
        <f>IF(B18="","",Main!B$2)</f>
        <v/>
      </c>
      <c r="B18" s="3" t="str">
        <f>IF(VMT!A20="","",'1 On Road Fleet'!B8)</f>
        <v/>
      </c>
      <c r="C18" s="3" t="str">
        <f t="shared" si="1"/>
        <v/>
      </c>
      <c r="D18" s="3" t="str">
        <f>IF(C18="","",IF(VMT!F20="Yes","Actual","Estimate"))</f>
        <v/>
      </c>
      <c r="E18" s="3" t="str">
        <f>IF(B18="","",'1 On Road Fleet'!C8)</f>
        <v/>
      </c>
      <c r="F18" s="3" t="str">
        <f t="shared" si="2"/>
        <v/>
      </c>
      <c r="G18" s="3" t="str">
        <f>IF(B18="","",'1 On Road Fleet'!E8)</f>
        <v/>
      </c>
      <c r="H18" s="3" t="str">
        <f>IF(D18="","",IF(D18="Estimate",VMT!E20*VMT!F20,VMT!C20))</f>
        <v/>
      </c>
      <c r="I18" s="24" t="str">
        <f>IF(VMT!B20="","",IF(VMT!B20="Yes","Fuel","Miles"))</f>
        <v/>
      </c>
    </row>
    <row r="19" spans="1:9" x14ac:dyDescent="0.3">
      <c r="A19" s="11" t="str">
        <f>IF(B19="","",Main!B$2)</f>
        <v/>
      </c>
      <c r="B19" s="3" t="str">
        <f>IF(VMT!A21="","",'1 On Road Fleet'!B9)</f>
        <v/>
      </c>
      <c r="C19" s="3" t="str">
        <f t="shared" si="1"/>
        <v/>
      </c>
      <c r="D19" s="3" t="str">
        <f>IF(C19="","",IF(VMT!F21="Yes","Actual","Estimate"))</f>
        <v/>
      </c>
      <c r="E19" s="3" t="str">
        <f>IF(B19="","",'1 On Road Fleet'!C9)</f>
        <v/>
      </c>
      <c r="F19" s="3" t="str">
        <f t="shared" si="2"/>
        <v/>
      </c>
      <c r="G19" s="3" t="str">
        <f>IF(B19="","",'1 On Road Fleet'!E9)</f>
        <v/>
      </c>
      <c r="H19" s="3" t="str">
        <f>IF(D19="","",IF(D19="Estimate",VMT!E21*VMT!F21,VMT!C21))</f>
        <v/>
      </c>
      <c r="I19" s="24" t="str">
        <f>IF(VMT!B21="","",IF(VMT!B21="Yes","Fuel","Miles"))</f>
        <v/>
      </c>
    </row>
    <row r="20" spans="1:9" x14ac:dyDescent="0.3">
      <c r="A20" s="11" t="str">
        <f>IF(B20="","",Main!B$2)</f>
        <v/>
      </c>
      <c r="B20" s="3" t="str">
        <f>IF(VMT!A22="","",'1 On Road Fleet'!B10)</f>
        <v/>
      </c>
      <c r="C20" s="3" t="str">
        <f t="shared" si="1"/>
        <v/>
      </c>
      <c r="D20" s="3" t="str">
        <f>IF(C20="","",IF(VMT!F22="Yes","Actual","Estimate"))</f>
        <v/>
      </c>
      <c r="E20" s="3" t="str">
        <f>IF(B20="","",'1 On Road Fleet'!C10)</f>
        <v/>
      </c>
      <c r="F20" s="3" t="str">
        <f t="shared" si="2"/>
        <v/>
      </c>
      <c r="G20" s="3" t="str">
        <f>IF(B20="","",'1 On Road Fleet'!E10)</f>
        <v/>
      </c>
      <c r="H20" s="3" t="str">
        <f>IF(D20="","",IF(D20="Estimate",VMT!E22*VMT!F22,VMT!C22))</f>
        <v/>
      </c>
      <c r="I20" s="24" t="str">
        <f>IF(VMT!B22="","",IF(VMT!B22="Yes","Fuel","Miles"))</f>
        <v/>
      </c>
    </row>
    <row r="21" spans="1:9" x14ac:dyDescent="0.3">
      <c r="A21" s="11" t="str">
        <f>IF(B21="","",Main!B$2)</f>
        <v/>
      </c>
      <c r="B21" s="3" t="str">
        <f>IF(VMT!A23="","",'1 On Road Fleet'!B11)</f>
        <v/>
      </c>
      <c r="C21" s="3" t="str">
        <f t="shared" si="1"/>
        <v/>
      </c>
      <c r="D21" s="3" t="str">
        <f>IF(C21="","",IF(VMT!F23="Yes","Actual","Estimate"))</f>
        <v/>
      </c>
      <c r="E21" s="3" t="str">
        <f>IF(B21="","",'1 On Road Fleet'!C11)</f>
        <v/>
      </c>
      <c r="F21" s="3" t="str">
        <f t="shared" si="2"/>
        <v/>
      </c>
      <c r="G21" s="3" t="str">
        <f>IF(B21="","",'1 On Road Fleet'!E11)</f>
        <v/>
      </c>
      <c r="H21" s="3" t="str">
        <f>IF(D21="","",IF(D21="Estimate",VMT!E23*VMT!F23,VMT!C23))</f>
        <v/>
      </c>
      <c r="I21" s="24" t="str">
        <f>IF(VMT!B23="","",IF(VMT!B23="Yes","Fuel","Miles"))</f>
        <v/>
      </c>
    </row>
    <row r="22" spans="1:9" x14ac:dyDescent="0.3">
      <c r="A22" s="11" t="str">
        <f>IF(B22="","",Main!B$2)</f>
        <v/>
      </c>
      <c r="B22" s="3" t="str">
        <f>IF(VMT!A24="","",'1 On Road Fleet'!B12)</f>
        <v/>
      </c>
      <c r="C22" s="3" t="str">
        <f t="shared" si="1"/>
        <v/>
      </c>
      <c r="D22" s="3" t="str">
        <f>IF(C22="","",IF(VMT!F24="Yes","Actual","Estimate"))</f>
        <v/>
      </c>
      <c r="E22" s="3" t="str">
        <f>IF(B22="","",'1 On Road Fleet'!C12)</f>
        <v/>
      </c>
      <c r="F22" s="3" t="str">
        <f t="shared" si="2"/>
        <v/>
      </c>
      <c r="G22" s="3" t="str">
        <f>IF(B22="","",'1 On Road Fleet'!E12)</f>
        <v/>
      </c>
      <c r="H22" s="3" t="str">
        <f>IF(D22="","",IF(D22="Estimate",VMT!E24*VMT!F24,VMT!C24))</f>
        <v/>
      </c>
      <c r="I22" s="24" t="str">
        <f>IF(VMT!B24="","",IF(VMT!B24="Yes","Fuel","Miles"))</f>
        <v/>
      </c>
    </row>
    <row r="23" spans="1:9" x14ac:dyDescent="0.3">
      <c r="A23" s="11" t="str">
        <f>IF(B23="","",Main!B$2)</f>
        <v/>
      </c>
      <c r="B23" s="3" t="str">
        <f>IF(VMT!A25="","",'1 On Road Fleet'!B13)</f>
        <v/>
      </c>
      <c r="C23" s="3" t="str">
        <f t="shared" si="1"/>
        <v/>
      </c>
      <c r="D23" s="3" t="str">
        <f>IF(C23="","",IF(VMT!F25="Yes","Actual","Estimate"))</f>
        <v/>
      </c>
      <c r="E23" s="3" t="str">
        <f>IF(B23="","",'1 On Road Fleet'!C13)</f>
        <v/>
      </c>
      <c r="F23" s="3" t="str">
        <f t="shared" si="2"/>
        <v/>
      </c>
      <c r="G23" s="3" t="str">
        <f>IF(B23="","",'1 On Road Fleet'!E13)</f>
        <v/>
      </c>
      <c r="H23" s="3" t="str">
        <f>IF(D23="","",IF(D23="Estimate",VMT!E25*VMT!F25,VMT!C25))</f>
        <v/>
      </c>
      <c r="I23" s="24" t="str">
        <f>IF(VMT!B25="","",IF(VMT!B25="Yes","Fuel","Miles"))</f>
        <v/>
      </c>
    </row>
    <row r="24" spans="1:9" x14ac:dyDescent="0.3">
      <c r="A24" s="11" t="str">
        <f>IF(B24="","",Main!B$2)</f>
        <v/>
      </c>
      <c r="B24" s="3" t="str">
        <f>IF(VMT!A26="","",'1 On Road Fleet'!B14)</f>
        <v/>
      </c>
      <c r="C24" s="3" t="str">
        <f t="shared" si="1"/>
        <v/>
      </c>
      <c r="D24" s="3" t="str">
        <f>IF(C24="","",IF(VMT!F26="Yes","Actual","Estimate"))</f>
        <v/>
      </c>
      <c r="E24" s="3" t="str">
        <f>IF(B24="","",'1 On Road Fleet'!C14)</f>
        <v/>
      </c>
      <c r="F24" s="3" t="str">
        <f t="shared" si="2"/>
        <v/>
      </c>
      <c r="G24" s="3" t="str">
        <f>IF(B24="","",'1 On Road Fleet'!E14)</f>
        <v/>
      </c>
      <c r="H24" s="3" t="str">
        <f>IF(D24="","",IF(D24="Estimate",VMT!E26*VMT!F26,VMT!C26))</f>
        <v/>
      </c>
      <c r="I24" s="24" t="str">
        <f>IF(VMT!B26="","",IF(VMT!B26="Yes","Fuel","Miles"))</f>
        <v/>
      </c>
    </row>
    <row r="25" spans="1:9" x14ac:dyDescent="0.3">
      <c r="A25" s="11" t="str">
        <f>IF(B25="","",Main!B$2)</f>
        <v/>
      </c>
      <c r="B25" s="3" t="str">
        <f>IF(VMT!A27="","",'1 On Road Fleet'!B15)</f>
        <v/>
      </c>
      <c r="C25" s="3" t="str">
        <f t="shared" si="1"/>
        <v/>
      </c>
      <c r="D25" s="3" t="str">
        <f>IF(C25="","",IF(VMT!F27="Yes","Actual","Estimate"))</f>
        <v/>
      </c>
      <c r="E25" s="3" t="str">
        <f>IF(B25="","",'1 On Road Fleet'!C15)</f>
        <v/>
      </c>
      <c r="F25" s="3" t="str">
        <f t="shared" si="2"/>
        <v/>
      </c>
      <c r="G25" s="3" t="str">
        <f>IF(B25="","",'1 On Road Fleet'!E15)</f>
        <v/>
      </c>
      <c r="H25" s="3" t="str">
        <f>IF(D25="","",IF(D25="Estimate",VMT!E27*VMT!F27,VMT!C27))</f>
        <v/>
      </c>
      <c r="I25" s="24" t="str">
        <f>IF(VMT!B27="","",IF(VMT!B27="Yes","Fuel","Miles"))</f>
        <v/>
      </c>
    </row>
    <row r="26" spans="1:9" x14ac:dyDescent="0.3">
      <c r="A26" s="11" t="str">
        <f>IF(B26="","",Main!B$2)</f>
        <v/>
      </c>
      <c r="B26" s="3" t="str">
        <f>IF(VMT!A28="","",'1 On Road Fleet'!B16)</f>
        <v/>
      </c>
      <c r="C26" s="3" t="str">
        <f t="shared" si="1"/>
        <v/>
      </c>
      <c r="D26" s="3" t="str">
        <f>IF(C26="","",IF(VMT!F28="Yes","Actual","Estimate"))</f>
        <v/>
      </c>
      <c r="E26" s="3" t="str">
        <f>IF(B26="","",'1 On Road Fleet'!C16)</f>
        <v/>
      </c>
      <c r="F26" s="3" t="str">
        <f t="shared" si="2"/>
        <v/>
      </c>
      <c r="G26" s="3" t="str">
        <f>IF(B26="","",'1 On Road Fleet'!E16)</f>
        <v/>
      </c>
      <c r="H26" s="3" t="str">
        <f>IF(D26="","",IF(D26="Estimate",VMT!E28*VMT!F28,VMT!C28))</f>
        <v/>
      </c>
      <c r="I26" s="24" t="str">
        <f>IF(VMT!B28="","",IF(VMT!B28="Yes","Fuel","Miles"))</f>
        <v/>
      </c>
    </row>
    <row r="27" spans="1:9" x14ac:dyDescent="0.3">
      <c r="A27" s="11" t="str">
        <f>IF(B27="","",Main!B$2)</f>
        <v/>
      </c>
      <c r="B27" s="3" t="str">
        <f>IF(VMT!A29="","",'1 On Road Fleet'!B17)</f>
        <v/>
      </c>
      <c r="C27" s="3" t="str">
        <f t="shared" si="1"/>
        <v/>
      </c>
      <c r="D27" s="3" t="str">
        <f>IF(C27="","",IF(VMT!F29="Yes","Actual","Estimate"))</f>
        <v/>
      </c>
      <c r="E27" s="3" t="str">
        <f>IF(B27="","",'1 On Road Fleet'!C17)</f>
        <v/>
      </c>
      <c r="F27" s="3" t="str">
        <f t="shared" si="2"/>
        <v/>
      </c>
      <c r="G27" s="3" t="str">
        <f>IF(B27="","",'1 On Road Fleet'!E17)</f>
        <v/>
      </c>
      <c r="H27" s="3" t="str">
        <f>IF(D27="","",IF(D27="Estimate",VMT!E29*VMT!F29,VMT!C29))</f>
        <v/>
      </c>
      <c r="I27" s="24" t="str">
        <f>IF(VMT!B29="","",IF(VMT!B29="Yes","Fuel","Miles"))</f>
        <v/>
      </c>
    </row>
    <row r="28" spans="1:9" x14ac:dyDescent="0.3">
      <c r="A28" s="11" t="str">
        <f>IF(B28="","",Main!B$2)</f>
        <v/>
      </c>
      <c r="B28" s="3" t="str">
        <f>IF(VMT!A30="","",'1 On Road Fleet'!B18)</f>
        <v/>
      </c>
      <c r="C28" s="3" t="str">
        <f t="shared" si="1"/>
        <v/>
      </c>
      <c r="D28" s="3" t="str">
        <f>IF(C28="","",IF(VMT!F30="Yes","Actual","Estimate"))</f>
        <v/>
      </c>
      <c r="E28" s="3" t="str">
        <f>IF(B28="","",'1 On Road Fleet'!C18)</f>
        <v/>
      </c>
      <c r="F28" s="3" t="str">
        <f t="shared" si="2"/>
        <v/>
      </c>
      <c r="G28" s="3" t="str">
        <f>IF(B28="","",'1 On Road Fleet'!E18)</f>
        <v/>
      </c>
      <c r="H28" s="3" t="str">
        <f>IF(D28="","",IF(D28="Estimate",VMT!E30*VMT!F30,VMT!C30))</f>
        <v/>
      </c>
      <c r="I28" s="24" t="str">
        <f>IF(VMT!B30="","",IF(VMT!B30="Yes","Fuel","Miles"))</f>
        <v/>
      </c>
    </row>
    <row r="29" spans="1:9" x14ac:dyDescent="0.3">
      <c r="A29" s="11" t="str">
        <f>IF(B29="","",Main!B$2)</f>
        <v/>
      </c>
      <c r="B29" s="3" t="str">
        <f>IF(VMT!A31="","",'1 On Road Fleet'!B19)</f>
        <v/>
      </c>
      <c r="C29" s="3" t="str">
        <f t="shared" si="1"/>
        <v/>
      </c>
      <c r="D29" s="3" t="str">
        <f>IF(C29="","",IF(VMT!F31="Yes","Actual","Estimate"))</f>
        <v/>
      </c>
      <c r="E29" s="3" t="str">
        <f>IF(B29="","",'1 On Road Fleet'!C19)</f>
        <v/>
      </c>
      <c r="F29" s="3" t="str">
        <f t="shared" si="2"/>
        <v/>
      </c>
      <c r="G29" s="3" t="str">
        <f>IF(B29="","",'1 On Road Fleet'!E19)</f>
        <v/>
      </c>
      <c r="H29" s="3" t="str">
        <f>IF(D29="","",IF(D29="Estimate",VMT!E31*VMT!F31,VMT!C31))</f>
        <v/>
      </c>
      <c r="I29" s="24" t="str">
        <f>IF(VMT!B31="","",IF(VMT!B31="Yes","Fuel","Miles"))</f>
        <v/>
      </c>
    </row>
    <row r="30" spans="1:9" x14ac:dyDescent="0.3">
      <c r="A30" s="11" t="str">
        <f>IF(B30="","",Main!B$2)</f>
        <v/>
      </c>
      <c r="B30" s="3" t="str">
        <f>IF(VMT!A32="","",'1 On Road Fleet'!B20)</f>
        <v/>
      </c>
      <c r="C30" s="3" t="str">
        <f t="shared" si="1"/>
        <v/>
      </c>
      <c r="D30" s="3" t="str">
        <f>IF(C30="","",IF(VMT!F32="Yes","Actual","Estimate"))</f>
        <v/>
      </c>
      <c r="E30" s="3" t="str">
        <f>IF(B30="","",'1 On Road Fleet'!C20)</f>
        <v/>
      </c>
      <c r="F30" s="3" t="str">
        <f t="shared" si="2"/>
        <v/>
      </c>
      <c r="G30" s="3" t="str">
        <f>IF(B30="","",'1 On Road Fleet'!E20)</f>
        <v/>
      </c>
      <c r="H30" s="3" t="str">
        <f>IF(D30="","",IF(D30="Estimate",VMT!E32*VMT!F32,VMT!C32))</f>
        <v/>
      </c>
      <c r="I30" s="24" t="str">
        <f>IF(VMT!B32="","",IF(VMT!B32="Yes","Fuel","Miles"))</f>
        <v/>
      </c>
    </row>
    <row r="31" spans="1:9" x14ac:dyDescent="0.3">
      <c r="A31" s="11" t="str">
        <f>IF(B31="","",Main!B$2)</f>
        <v/>
      </c>
      <c r="B31" s="3" t="str">
        <f>IF(VMT!A33="","",'1 On Road Fleet'!B21)</f>
        <v/>
      </c>
      <c r="C31" s="3" t="str">
        <f t="shared" si="1"/>
        <v/>
      </c>
      <c r="D31" s="3" t="str">
        <f>IF(C31="","",IF(VMT!F33="Yes","Actual","Estimate"))</f>
        <v/>
      </c>
      <c r="E31" s="3" t="str">
        <f>IF(B31="","",'1 On Road Fleet'!C21)</f>
        <v/>
      </c>
      <c r="F31" s="3" t="str">
        <f t="shared" si="2"/>
        <v/>
      </c>
      <c r="G31" s="3" t="str">
        <f>IF(B31="","",'1 On Road Fleet'!E21)</f>
        <v/>
      </c>
      <c r="H31" s="3" t="str">
        <f>IF(D31="","",IF(D31="Estimate",VMT!E33*VMT!F33,VMT!C33))</f>
        <v/>
      </c>
      <c r="I31" s="24" t="str">
        <f>IF(VMT!B33="","",IF(VMT!B33="Yes","Fuel","Miles"))</f>
        <v/>
      </c>
    </row>
    <row r="32" spans="1:9" x14ac:dyDescent="0.3">
      <c r="A32" s="11" t="str">
        <f>IF(B32="","",Main!B$2)</f>
        <v/>
      </c>
      <c r="B32" s="3" t="str">
        <f>IF(VMT!A34="","",'1 On Road Fleet'!B22)</f>
        <v/>
      </c>
      <c r="C32" s="3" t="str">
        <f t="shared" si="1"/>
        <v/>
      </c>
      <c r="D32" s="3" t="str">
        <f>IF(C32="","",IF(VMT!F34="Yes","Actual","Estimate"))</f>
        <v/>
      </c>
      <c r="E32" s="3" t="str">
        <f>IF(B32="","",'1 On Road Fleet'!C22)</f>
        <v/>
      </c>
      <c r="F32" s="3" t="str">
        <f t="shared" si="2"/>
        <v/>
      </c>
      <c r="G32" s="3" t="str">
        <f>IF(B32="","",'1 On Road Fleet'!E22)</f>
        <v/>
      </c>
      <c r="H32" s="3" t="str">
        <f>IF(D32="","",IF(D32="Estimate",VMT!E34*VMT!F34,VMT!C34))</f>
        <v/>
      </c>
      <c r="I32" s="24" t="str">
        <f>IF(VMT!B34="","",IF(VMT!B34="Yes","Fuel","Miles"))</f>
        <v/>
      </c>
    </row>
    <row r="33" spans="1:9" x14ac:dyDescent="0.3">
      <c r="A33" s="11" t="str">
        <f>IF(B33="","",Main!B$2)</f>
        <v/>
      </c>
      <c r="B33" s="3" t="str">
        <f>IF(VMT!A35="","",'1 On Road Fleet'!B23)</f>
        <v/>
      </c>
      <c r="C33" s="3" t="str">
        <f t="shared" si="1"/>
        <v/>
      </c>
      <c r="D33" s="3" t="str">
        <f>IF(C33="","",IF(VMT!F35="Yes","Actual","Estimate"))</f>
        <v/>
      </c>
      <c r="E33" s="3" t="str">
        <f>IF(B33="","",'1 On Road Fleet'!C23)</f>
        <v/>
      </c>
      <c r="F33" s="3" t="str">
        <f t="shared" si="2"/>
        <v/>
      </c>
      <c r="G33" s="3" t="str">
        <f>IF(B33="","",'1 On Road Fleet'!E23)</f>
        <v/>
      </c>
      <c r="H33" s="3" t="str">
        <f>IF(D33="","",IF(D33="Estimate",VMT!E35*VMT!F35,VMT!C35))</f>
        <v/>
      </c>
      <c r="I33" s="24" t="str">
        <f>IF(VMT!B35="","",IF(VMT!B35="Yes","Fuel","Miles"))</f>
        <v/>
      </c>
    </row>
    <row r="34" spans="1:9" x14ac:dyDescent="0.3">
      <c r="A34" s="11" t="str">
        <f>IF(B34="","",Main!B$2)</f>
        <v/>
      </c>
      <c r="B34" s="3" t="str">
        <f>IF(VMT!A36="","",'1 On Road Fleet'!B24)</f>
        <v/>
      </c>
      <c r="C34" s="3" t="str">
        <f t="shared" si="1"/>
        <v/>
      </c>
      <c r="D34" s="3" t="str">
        <f>IF(C34="","",IF(VMT!F36="Yes","Actual","Estimate"))</f>
        <v/>
      </c>
      <c r="E34" s="3" t="str">
        <f>IF(B34="","",'1 On Road Fleet'!C24)</f>
        <v/>
      </c>
      <c r="F34" s="3" t="str">
        <f t="shared" si="2"/>
        <v/>
      </c>
      <c r="G34" s="3" t="str">
        <f>IF(B34="","",'1 On Road Fleet'!E24)</f>
        <v/>
      </c>
      <c r="H34" s="3" t="str">
        <f>IF(D34="","",IF(D34="Estimate",VMT!E36*VMT!F36,VMT!C36))</f>
        <v/>
      </c>
      <c r="I34" s="24" t="str">
        <f>IF(VMT!B36="","",IF(VMT!B36="Yes","Fuel","Miles"))</f>
        <v/>
      </c>
    </row>
    <row r="35" spans="1:9" x14ac:dyDescent="0.3">
      <c r="A35" s="11" t="str">
        <f>IF(B35="","",Main!B$2)</f>
        <v/>
      </c>
      <c r="B35" s="3" t="str">
        <f>IF(VMT!A37="","",'1 On Road Fleet'!B25)</f>
        <v/>
      </c>
      <c r="C35" s="3" t="str">
        <f t="shared" si="1"/>
        <v/>
      </c>
      <c r="D35" s="3" t="str">
        <f>IF(C35="","",IF(VMT!F37="Yes","Actual","Estimate"))</f>
        <v/>
      </c>
      <c r="E35" s="3" t="str">
        <f>IF(B35="","",'1 On Road Fleet'!C25)</f>
        <v/>
      </c>
      <c r="F35" s="3" t="str">
        <f t="shared" si="2"/>
        <v/>
      </c>
      <c r="G35" s="3" t="str">
        <f>IF(B35="","",'1 On Road Fleet'!E25)</f>
        <v/>
      </c>
      <c r="H35" s="3" t="str">
        <f>IF(D35="","",IF(D35="Estimate",VMT!E37*VMT!F37,VMT!C37))</f>
        <v/>
      </c>
      <c r="I35" s="24" t="str">
        <f>IF(VMT!B37="","",IF(VMT!B37="Yes","Fuel","Miles"))</f>
        <v/>
      </c>
    </row>
    <row r="36" spans="1:9" x14ac:dyDescent="0.3">
      <c r="A36" s="11" t="str">
        <f>IF(B36="","",Main!B$2)</f>
        <v/>
      </c>
      <c r="B36" s="3" t="str">
        <f>IF(VMT!A38="","",'1 On Road Fleet'!B26)</f>
        <v/>
      </c>
      <c r="C36" s="3" t="str">
        <f t="shared" si="1"/>
        <v/>
      </c>
      <c r="D36" s="3" t="str">
        <f>IF(C36="","",IF(VMT!F38="Yes","Actual","Estimate"))</f>
        <v/>
      </c>
      <c r="E36" s="3" t="str">
        <f>IF(B36="","",'1 On Road Fleet'!C26)</f>
        <v/>
      </c>
      <c r="F36" s="3" t="str">
        <f t="shared" si="2"/>
        <v/>
      </c>
      <c r="G36" s="3" t="str">
        <f>IF(B36="","",'1 On Road Fleet'!E26)</f>
        <v/>
      </c>
      <c r="H36" s="3" t="str">
        <f>IF(D36="","",IF(D36="Estimate",VMT!E38*VMT!F38,VMT!C38))</f>
        <v/>
      </c>
      <c r="I36" s="24" t="str">
        <f>IF(VMT!B38="","",IF(VMT!B38="Yes","Fuel","Miles"))</f>
        <v/>
      </c>
    </row>
    <row r="37" spans="1:9" ht="15" thickBot="1" x14ac:dyDescent="0.35">
      <c r="A37" s="13" t="str">
        <f>IF(B37="","",Main!B$2)</f>
        <v/>
      </c>
      <c r="B37" s="27" t="str">
        <f>IF(VMT!A39="","",'1 On Road Fleet'!B27)</f>
        <v/>
      </c>
      <c r="C37" s="27" t="str">
        <f t="shared" si="1"/>
        <v/>
      </c>
      <c r="D37" s="27" t="str">
        <f>IF(C37="","",IF(VMT!F39="Yes","Actual","Estimate"))</f>
        <v/>
      </c>
      <c r="E37" s="27" t="str">
        <f>IF(B37="","",'1 On Road Fleet'!C27)</f>
        <v/>
      </c>
      <c r="F37" s="27" t="str">
        <f t="shared" si="2"/>
        <v/>
      </c>
      <c r="G37" s="27" t="str">
        <f>IF(B37="","",'1 On Road Fleet'!E27)</f>
        <v/>
      </c>
      <c r="H37" s="27" t="str">
        <f>IF(D37="","",IF(D37="Estimate",VMT!E39*VMT!F39,VMT!C39))</f>
        <v/>
      </c>
      <c r="I37" s="28" t="str">
        <f>IF(VMT!B39="","",IF(VMT!B39="Yes","Fuel","Miles"))</f>
        <v/>
      </c>
    </row>
  </sheetData>
  <mergeCells count="2">
    <mergeCell ref="R1:U1"/>
    <mergeCell ref="R4:U4"/>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2779-66AF-4BB3-901E-6F7D1A3F84FA}">
  <dimension ref="A1:M21"/>
  <sheetViews>
    <sheetView workbookViewId="0">
      <selection activeCell="A2" sqref="A2"/>
    </sheetView>
  </sheetViews>
  <sheetFormatPr defaultRowHeight="14.4" x14ac:dyDescent="0.3"/>
  <cols>
    <col min="1" max="1" width="13.109375" bestFit="1" customWidth="1"/>
    <col min="3" max="3" width="18.5546875" bestFit="1" customWidth="1"/>
    <col min="4" max="4" width="18" bestFit="1" customWidth="1"/>
    <col min="12" max="12" width="13.6640625" bestFit="1" customWidth="1"/>
  </cols>
  <sheetData>
    <row r="1" spans="1:13" ht="15" thickBot="1" x14ac:dyDescent="0.35">
      <c r="A1" t="s">
        <v>299</v>
      </c>
      <c r="B1" t="s">
        <v>310</v>
      </c>
      <c r="C1" t="s">
        <v>311</v>
      </c>
      <c r="D1" t="s">
        <v>312</v>
      </c>
      <c r="H1" t="s">
        <v>264</v>
      </c>
      <c r="I1" t="s">
        <v>265</v>
      </c>
      <c r="J1" s="333" t="s">
        <v>266</v>
      </c>
      <c r="K1" s="333"/>
      <c r="L1" s="333"/>
      <c r="M1" s="333"/>
    </row>
    <row r="2" spans="1:13" ht="15" thickBot="1" x14ac:dyDescent="0.35">
      <c r="A2" s="8" t="str">
        <f>IF('Truck Stops'!A4="","",Main!B$2)</f>
        <v/>
      </c>
      <c r="B2" s="33" t="str">
        <f>IF('Truck Stops'!B4="","",'Truck Stops'!B4)</f>
        <v/>
      </c>
      <c r="C2" s="33" t="str">
        <f>IF(B2="","",IF('Truck Stops'!D4="","2,400",'Truck Stops'!D4))</f>
        <v/>
      </c>
      <c r="D2" s="218" t="str">
        <f>IF(B2="","","Hunt this down")</f>
        <v/>
      </c>
      <c r="H2" s="182">
        <f>Main!I19</f>
        <v>0</v>
      </c>
      <c r="I2" s="185">
        <f>Main!I20</f>
        <v>0</v>
      </c>
      <c r="J2" s="186">
        <f>Main!B1</f>
        <v>0</v>
      </c>
      <c r="K2" s="183">
        <f>Main!B5</f>
        <v>0</v>
      </c>
      <c r="L2" s="202">
        <f>Main!B7</f>
        <v>0</v>
      </c>
      <c r="M2" s="184">
        <f>Main!B6</f>
        <v>0</v>
      </c>
    </row>
    <row r="3" spans="1:13" ht="15" thickBot="1" x14ac:dyDescent="0.35">
      <c r="A3" s="11" t="str">
        <f>IF('Truck Stops'!A5="","",Main!B$2)</f>
        <v/>
      </c>
      <c r="B3" s="3" t="str">
        <f>IF('Truck Stops'!B5="","",'Truck Stops'!B5)</f>
        <v/>
      </c>
      <c r="C3" s="3" t="str">
        <f>IF(B3="","",IF('Truck Stops'!D5="","2,400",'Truck Stops'!D5))</f>
        <v/>
      </c>
      <c r="D3" s="219" t="str">
        <f t="shared" ref="D3:D21" si="0">IF(B3="","","Hunt this down")</f>
        <v/>
      </c>
    </row>
    <row r="4" spans="1:13" ht="15" thickBot="1" x14ac:dyDescent="0.35">
      <c r="A4" s="11" t="str">
        <f>IF('Truck Stops'!A6="","",Main!B$2)</f>
        <v/>
      </c>
      <c r="B4" s="3" t="str">
        <f>IF('Truck Stops'!B6="","",'Truck Stops'!B6)</f>
        <v/>
      </c>
      <c r="C4" s="3" t="str">
        <f>IF(B4="","",IF('Truck Stops'!D6="","2,400",'Truck Stops'!D6))</f>
        <v/>
      </c>
      <c r="D4" s="219" t="str">
        <f t="shared" si="0"/>
        <v/>
      </c>
      <c r="J4" s="334" t="str">
        <f>J2&amp;" - "&amp;K2&amp;" - "&amp;L2&amp;" - "&amp;M2</f>
        <v>0 - 0 - 0 - 0</v>
      </c>
      <c r="K4" s="335"/>
      <c r="L4" s="335"/>
      <c r="M4" s="336"/>
    </row>
    <row r="5" spans="1:13" x14ac:dyDescent="0.3">
      <c r="A5" s="11" t="str">
        <f>IF('Truck Stops'!A7="","",Main!B$2)</f>
        <v/>
      </c>
      <c r="B5" s="3" t="str">
        <f>IF('Truck Stops'!B7="","",'Truck Stops'!B7)</f>
        <v/>
      </c>
      <c r="C5" s="3" t="str">
        <f>IF(B5="","",IF('Truck Stops'!D7="","2,400",'Truck Stops'!D7))</f>
        <v/>
      </c>
      <c r="D5" s="219" t="str">
        <f t="shared" si="0"/>
        <v/>
      </c>
    </row>
    <row r="6" spans="1:13" x14ac:dyDescent="0.3">
      <c r="A6" s="11" t="str">
        <f>IF('Truck Stops'!A8="","",Main!B$2)</f>
        <v/>
      </c>
      <c r="B6" s="3" t="str">
        <f>IF('Truck Stops'!B8="","",'Truck Stops'!B8)</f>
        <v/>
      </c>
      <c r="C6" s="3" t="str">
        <f>IF(B6="","",IF('Truck Stops'!D8="","2,400",'Truck Stops'!D8))</f>
        <v/>
      </c>
      <c r="D6" s="219" t="str">
        <f t="shared" si="0"/>
        <v/>
      </c>
    </row>
    <row r="7" spans="1:13" x14ac:dyDescent="0.3">
      <c r="A7" s="11" t="str">
        <f>IF('Truck Stops'!A9="","",Main!B$2)</f>
        <v/>
      </c>
      <c r="B7" s="3" t="str">
        <f>IF('Truck Stops'!B9="","",'Truck Stops'!B9)</f>
        <v/>
      </c>
      <c r="C7" s="3" t="str">
        <f>IF(B7="","",IF('Truck Stops'!D9="","2,400",'Truck Stops'!D9))</f>
        <v/>
      </c>
      <c r="D7" s="219" t="str">
        <f t="shared" si="0"/>
        <v/>
      </c>
    </row>
    <row r="8" spans="1:13" x14ac:dyDescent="0.3">
      <c r="A8" s="11" t="str">
        <f>IF('Truck Stops'!A10="","",Main!B$2)</f>
        <v/>
      </c>
      <c r="B8" s="3" t="str">
        <f>IF('Truck Stops'!B10="","",'Truck Stops'!B10)</f>
        <v/>
      </c>
      <c r="C8" s="3" t="str">
        <f>IF(B8="","",IF('Truck Stops'!D10="","2,400",'Truck Stops'!D10))</f>
        <v/>
      </c>
      <c r="D8" s="219" t="str">
        <f t="shared" si="0"/>
        <v/>
      </c>
    </row>
    <row r="9" spans="1:13" x14ac:dyDescent="0.3">
      <c r="A9" s="11" t="str">
        <f>IF('Truck Stops'!A11="","",Main!B$2)</f>
        <v/>
      </c>
      <c r="B9" s="3" t="str">
        <f>IF('Truck Stops'!B11="","",'Truck Stops'!B11)</f>
        <v/>
      </c>
      <c r="C9" s="3" t="str">
        <f>IF(B9="","",IF('Truck Stops'!D11="","2,400",'Truck Stops'!D11))</f>
        <v/>
      </c>
      <c r="D9" s="219" t="str">
        <f t="shared" si="0"/>
        <v/>
      </c>
    </row>
    <row r="10" spans="1:13" x14ac:dyDescent="0.3">
      <c r="A10" s="11" t="str">
        <f>IF('Truck Stops'!A12="","",Main!B$2)</f>
        <v/>
      </c>
      <c r="B10" s="3" t="str">
        <f>IF('Truck Stops'!B12="","",'Truck Stops'!B12)</f>
        <v/>
      </c>
      <c r="C10" s="3" t="str">
        <f>IF(B10="","",IF('Truck Stops'!D12="","2,400",'Truck Stops'!D12))</f>
        <v/>
      </c>
      <c r="D10" s="219" t="str">
        <f t="shared" si="0"/>
        <v/>
      </c>
    </row>
    <row r="11" spans="1:13" x14ac:dyDescent="0.3">
      <c r="A11" s="11" t="str">
        <f>IF('Truck Stops'!A13="","",Main!B$2)</f>
        <v/>
      </c>
      <c r="B11" s="3" t="str">
        <f>IF('Truck Stops'!B13="","",'Truck Stops'!B13)</f>
        <v/>
      </c>
      <c r="C11" s="3" t="str">
        <f>IF(B11="","",IF('Truck Stops'!D13="","2,400",'Truck Stops'!D13))</f>
        <v/>
      </c>
      <c r="D11" s="219" t="str">
        <f t="shared" si="0"/>
        <v/>
      </c>
    </row>
    <row r="12" spans="1:13" x14ac:dyDescent="0.3">
      <c r="A12" s="11" t="str">
        <f>IF('Truck Stops'!A14="","",Main!B$2)</f>
        <v/>
      </c>
      <c r="B12" s="3" t="str">
        <f>IF('Truck Stops'!B14="","",'Truck Stops'!B14)</f>
        <v/>
      </c>
      <c r="C12" s="3" t="str">
        <f>IF(B12="","",IF('Truck Stops'!D14="","2,400",'Truck Stops'!D14))</f>
        <v/>
      </c>
      <c r="D12" s="219" t="str">
        <f t="shared" si="0"/>
        <v/>
      </c>
    </row>
    <row r="13" spans="1:13" x14ac:dyDescent="0.3">
      <c r="A13" s="11" t="str">
        <f>IF('Truck Stops'!A15="","",Main!B$2)</f>
        <v/>
      </c>
      <c r="B13" s="3" t="str">
        <f>IF('Truck Stops'!B15="","",'Truck Stops'!B15)</f>
        <v/>
      </c>
      <c r="C13" s="3" t="str">
        <f>IF(B13="","",IF('Truck Stops'!D15="","2,400",'Truck Stops'!D15))</f>
        <v/>
      </c>
      <c r="D13" s="219" t="str">
        <f t="shared" si="0"/>
        <v/>
      </c>
    </row>
    <row r="14" spans="1:13" x14ac:dyDescent="0.3">
      <c r="A14" s="11" t="str">
        <f>IF('Truck Stops'!A16="","",Main!B$2)</f>
        <v/>
      </c>
      <c r="B14" s="3" t="str">
        <f>IF('Truck Stops'!B16="","",'Truck Stops'!B16)</f>
        <v/>
      </c>
      <c r="C14" s="3" t="str">
        <f>IF(B14="","",IF('Truck Stops'!D16="","2,400",'Truck Stops'!D16))</f>
        <v/>
      </c>
      <c r="D14" s="219" t="str">
        <f t="shared" si="0"/>
        <v/>
      </c>
    </row>
    <row r="15" spans="1:13" x14ac:dyDescent="0.3">
      <c r="A15" s="11" t="str">
        <f>IF('Truck Stops'!A17="","",Main!B$2)</f>
        <v/>
      </c>
      <c r="B15" s="3" t="str">
        <f>IF('Truck Stops'!B17="","",'Truck Stops'!B17)</f>
        <v/>
      </c>
      <c r="C15" s="3" t="str">
        <f>IF(B15="","",IF('Truck Stops'!D17="","2,400",'Truck Stops'!D17))</f>
        <v/>
      </c>
      <c r="D15" s="219" t="str">
        <f t="shared" si="0"/>
        <v/>
      </c>
    </row>
    <row r="16" spans="1:13" x14ac:dyDescent="0.3">
      <c r="A16" s="11" t="str">
        <f>IF('Truck Stops'!A18="","",Main!B$2)</f>
        <v/>
      </c>
      <c r="B16" s="3" t="str">
        <f>IF('Truck Stops'!B18="","",'Truck Stops'!B18)</f>
        <v/>
      </c>
      <c r="C16" s="3" t="str">
        <f>IF(B16="","",IF('Truck Stops'!D18="","2,400",'Truck Stops'!D18))</f>
        <v/>
      </c>
      <c r="D16" s="219" t="str">
        <f t="shared" si="0"/>
        <v/>
      </c>
    </row>
    <row r="17" spans="1:4" x14ac:dyDescent="0.3">
      <c r="A17" s="11" t="str">
        <f>IF('Truck Stops'!A19="","",Main!B$2)</f>
        <v/>
      </c>
      <c r="B17" s="3" t="str">
        <f>IF('Truck Stops'!B19="","",'Truck Stops'!B19)</f>
        <v/>
      </c>
      <c r="C17" s="3" t="str">
        <f>IF(B17="","",IF('Truck Stops'!D19="","2,400",'Truck Stops'!D19))</f>
        <v/>
      </c>
      <c r="D17" s="219" t="str">
        <f t="shared" si="0"/>
        <v/>
      </c>
    </row>
    <row r="18" spans="1:4" x14ac:dyDescent="0.3">
      <c r="A18" s="11" t="str">
        <f>IF('Truck Stops'!A20="","",Main!B$2)</f>
        <v/>
      </c>
      <c r="B18" s="3" t="str">
        <f>IF('Truck Stops'!B20="","",'Truck Stops'!B20)</f>
        <v/>
      </c>
      <c r="C18" s="3" t="str">
        <f>IF(B18="","",IF('Truck Stops'!D20="","2,400",'Truck Stops'!D20))</f>
        <v/>
      </c>
      <c r="D18" s="219" t="str">
        <f t="shared" si="0"/>
        <v/>
      </c>
    </row>
    <row r="19" spans="1:4" x14ac:dyDescent="0.3">
      <c r="A19" s="11" t="str">
        <f>IF('Truck Stops'!A21="","",Main!B$2)</f>
        <v/>
      </c>
      <c r="B19" s="3" t="str">
        <f>IF('Truck Stops'!B21="","",'Truck Stops'!B21)</f>
        <v/>
      </c>
      <c r="C19" s="3" t="str">
        <f>IF(B19="","",IF('Truck Stops'!D21="","2,400",'Truck Stops'!D21))</f>
        <v/>
      </c>
      <c r="D19" s="219" t="str">
        <f t="shared" si="0"/>
        <v/>
      </c>
    </row>
    <row r="20" spans="1:4" x14ac:dyDescent="0.3">
      <c r="A20" s="11" t="str">
        <f>IF('Truck Stops'!A22="","",Main!B$2)</f>
        <v/>
      </c>
      <c r="B20" s="3" t="str">
        <f>IF('Truck Stops'!B22="","",'Truck Stops'!B22)</f>
        <v/>
      </c>
      <c r="C20" s="3" t="str">
        <f>IF(B20="","",IF('Truck Stops'!D22="","2,400",'Truck Stops'!D22))</f>
        <v/>
      </c>
      <c r="D20" s="219" t="str">
        <f t="shared" si="0"/>
        <v/>
      </c>
    </row>
    <row r="21" spans="1:4" ht="15" thickBot="1" x14ac:dyDescent="0.35">
      <c r="A21" s="13" t="str">
        <f>IF('Truck Stops'!A23="","",Main!B$2)</f>
        <v/>
      </c>
      <c r="B21" s="27" t="str">
        <f>IF('Truck Stops'!B23="","",'Truck Stops'!B23)</f>
        <v/>
      </c>
      <c r="C21" s="27" t="str">
        <f>IF(B21="","",IF('Truck Stops'!D23="","2,400",'Truck Stops'!D23))</f>
        <v/>
      </c>
      <c r="D21" s="220" t="str">
        <f t="shared" si="0"/>
        <v/>
      </c>
    </row>
  </sheetData>
  <mergeCells count="2">
    <mergeCell ref="J1:M1"/>
    <mergeCell ref="J4:M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9D27-7D5D-4560-B14D-320863D2C20A}">
  <dimension ref="A1:T53"/>
  <sheetViews>
    <sheetView workbookViewId="0">
      <selection activeCell="D2" sqref="D2"/>
    </sheetView>
  </sheetViews>
  <sheetFormatPr defaultRowHeight="14.4" x14ac:dyDescent="0.3"/>
  <cols>
    <col min="1" max="1" width="14.88671875" bestFit="1" customWidth="1"/>
    <col min="3" max="3" width="23" bestFit="1" customWidth="1"/>
    <col min="4" max="4" width="10" bestFit="1" customWidth="1"/>
    <col min="5" max="5" width="16.109375" bestFit="1" customWidth="1"/>
    <col min="6" max="6" width="14" bestFit="1" customWidth="1"/>
    <col min="7" max="7" width="14.5546875" bestFit="1" customWidth="1"/>
    <col min="9" max="9" width="16.44140625" bestFit="1" customWidth="1"/>
    <col min="10" max="10" width="30" bestFit="1" customWidth="1"/>
    <col min="19" max="19" width="13.6640625" bestFit="1" customWidth="1"/>
  </cols>
  <sheetData>
    <row r="1" spans="1:20" ht="15" thickBot="1" x14ac:dyDescent="0.35">
      <c r="A1" t="s">
        <v>299</v>
      </c>
      <c r="B1" t="s">
        <v>313</v>
      </c>
      <c r="C1" t="s">
        <v>314</v>
      </c>
      <c r="D1" t="s">
        <v>315</v>
      </c>
      <c r="E1" t="s">
        <v>300</v>
      </c>
      <c r="F1" t="s">
        <v>316</v>
      </c>
      <c r="G1" t="s">
        <v>321</v>
      </c>
      <c r="H1" t="s">
        <v>322</v>
      </c>
      <c r="I1" t="s">
        <v>318</v>
      </c>
      <c r="J1" t="s">
        <v>319</v>
      </c>
      <c r="K1" t="s">
        <v>126</v>
      </c>
      <c r="L1" t="s">
        <v>127</v>
      </c>
      <c r="O1" t="s">
        <v>264</v>
      </c>
      <c r="P1" t="s">
        <v>265</v>
      </c>
      <c r="Q1" s="333" t="s">
        <v>266</v>
      </c>
      <c r="R1" s="333"/>
      <c r="S1" s="333"/>
      <c r="T1" s="333"/>
    </row>
    <row r="2" spans="1:20" ht="15" thickBot="1" x14ac:dyDescent="0.35">
      <c r="A2" s="8" t="str">
        <f>IF('Idle Reduction'!A3="","",Main!B$2)</f>
        <v/>
      </c>
      <c r="B2" s="33" t="str">
        <f>IF(A2="","","Policy")</f>
        <v/>
      </c>
      <c r="C2" s="33" t="str">
        <f>IF(A2="","",'1 On Road Fleet'!B3&amp;" - "&amp;'1 On Road Fleet'!D3)</f>
        <v/>
      </c>
      <c r="D2" s="33" t="str">
        <f>IF(A2="","",'1 On Road Fleet'!E3)</f>
        <v/>
      </c>
      <c r="E2" s="33" t="str">
        <f>IF(A2="","",IF('Idle Reduction'!B30="Yes","Actual","Estimate"))</f>
        <v/>
      </c>
      <c r="F2" s="33" t="str">
        <f>IF(A2="","",'Idle Reduction'!C30)</f>
        <v/>
      </c>
      <c r="G2" s="33" t="str">
        <f>IF(A2="","",'Idle Reduction'!M3)</f>
        <v/>
      </c>
      <c r="H2" s="33" t="str">
        <f>IF('Idle Reduction'!K3="No",IF('Idle Reduction'!N3="",180,'Idle Reduction'!N3),"")</f>
        <v/>
      </c>
      <c r="I2" s="33" t="str">
        <f>IF('Idle Reduction'!K3="No",IF('Idle Reduction'!O3="",0.61,'Idle Reduction'!N3),"")</f>
        <v/>
      </c>
      <c r="J2" s="33" t="str">
        <f>IF(A2="","",'1 On Road Fleet'!G3)</f>
        <v/>
      </c>
      <c r="K2" s="33" t="str">
        <f>IF(A2="","",'1 On Road Fleet'!J3)</f>
        <v/>
      </c>
      <c r="L2" s="34" t="str">
        <f>IF(A2="","",'1 On Road Fleet'!K3)</f>
        <v/>
      </c>
      <c r="O2" s="182">
        <f>Main!I19</f>
        <v>0</v>
      </c>
      <c r="P2" s="185">
        <f>Main!I20</f>
        <v>0</v>
      </c>
      <c r="Q2" s="186">
        <f>Main!B1</f>
        <v>0</v>
      </c>
      <c r="R2" s="183">
        <f>Main!B5</f>
        <v>0</v>
      </c>
      <c r="S2" s="202">
        <f>Main!B7</f>
        <v>0</v>
      </c>
      <c r="T2" s="184">
        <f>Main!B6</f>
        <v>0</v>
      </c>
    </row>
    <row r="3" spans="1:20" ht="15" thickBot="1" x14ac:dyDescent="0.35">
      <c r="A3" s="11" t="str">
        <f>IF('Idle Reduction'!A4="","",Main!B$2)</f>
        <v/>
      </c>
      <c r="B3" s="3" t="str">
        <f t="shared" ref="B3:B26" si="0">IF(A3="","","Policy")</f>
        <v/>
      </c>
      <c r="C3" s="3" t="str">
        <f>IF(A3="","",'1 On Road Fleet'!B4&amp;" - "&amp;'1 On Road Fleet'!D4)</f>
        <v/>
      </c>
      <c r="D3" s="3" t="str">
        <f>IF(A3="","",'1 On Road Fleet'!E4)</f>
        <v/>
      </c>
      <c r="E3" s="3" t="str">
        <f>IF(A3="","",IF('Idle Reduction'!K4="Yes","Actual","Estimate"))</f>
        <v/>
      </c>
      <c r="F3" s="3" t="str">
        <f>IF(A3="","",'Idle Reduction'!L4)</f>
        <v/>
      </c>
      <c r="G3" s="3" t="str">
        <f>IF(A3="","",'Idle Reduction'!M4)</f>
        <v/>
      </c>
      <c r="H3" s="3" t="str">
        <f>IF('Idle Reduction'!K4="No",IF('Idle Reduction'!N4="",180,'Idle Reduction'!N4),"")</f>
        <v/>
      </c>
      <c r="I3" s="3" t="str">
        <f>IF('Idle Reduction'!K4="No",IF('Idle Reduction'!O4="",0.61,'Idle Reduction'!N4),"")</f>
        <v/>
      </c>
      <c r="J3" s="3" t="str">
        <f>IF(A3="","",'1 On Road Fleet'!G4)</f>
        <v/>
      </c>
      <c r="K3" s="3" t="str">
        <f>IF(A3="","",'1 On Road Fleet'!J4)</f>
        <v/>
      </c>
      <c r="L3" s="24" t="str">
        <f>IF(A3="","",'1 On Road Fleet'!K4)</f>
        <v/>
      </c>
    </row>
    <row r="4" spans="1:20" ht="15" thickBot="1" x14ac:dyDescent="0.35">
      <c r="A4" s="11" t="str">
        <f>IF('Idle Reduction'!A5="","",Main!B$2)</f>
        <v/>
      </c>
      <c r="B4" s="3" t="str">
        <f t="shared" si="0"/>
        <v/>
      </c>
      <c r="C4" s="3" t="str">
        <f>IF(A4="","",'1 On Road Fleet'!B5&amp;" - "&amp;'1 On Road Fleet'!D5)</f>
        <v/>
      </c>
      <c r="D4" s="3" t="str">
        <f>IF(A4="","",'1 On Road Fleet'!E5)</f>
        <v/>
      </c>
      <c r="E4" s="3" t="str">
        <f>IF(A4="","",IF('Idle Reduction'!K5="Yes","Actual","Estimate"))</f>
        <v/>
      </c>
      <c r="F4" s="3" t="str">
        <f>IF(A4="","",'Idle Reduction'!L5)</f>
        <v/>
      </c>
      <c r="G4" s="3" t="str">
        <f>IF(A4="","",'Idle Reduction'!M5)</f>
        <v/>
      </c>
      <c r="H4" s="3" t="str">
        <f>IF('Idle Reduction'!K5="No",IF('Idle Reduction'!N5="",180,'Idle Reduction'!N5),"")</f>
        <v/>
      </c>
      <c r="I4" s="3" t="str">
        <f>IF('Idle Reduction'!K5="No",IF('Idle Reduction'!O5="",0.61,'Idle Reduction'!N5),"")</f>
        <v/>
      </c>
      <c r="J4" s="3" t="str">
        <f>IF(A4="","",'1 On Road Fleet'!G5)</f>
        <v/>
      </c>
      <c r="K4" s="3" t="str">
        <f>IF(A4="","",'1 On Road Fleet'!J5)</f>
        <v/>
      </c>
      <c r="L4" s="24" t="str">
        <f>IF(A4="","",'1 On Road Fleet'!K5)</f>
        <v/>
      </c>
      <c r="Q4" s="334" t="str">
        <f>Q2&amp;" - "&amp;R2&amp;" - "&amp;S2&amp;" - "&amp;T2</f>
        <v>0 - 0 - 0 - 0</v>
      </c>
      <c r="R4" s="335"/>
      <c r="S4" s="335"/>
      <c r="T4" s="336"/>
    </row>
    <row r="5" spans="1:20" x14ac:dyDescent="0.3">
      <c r="A5" s="11" t="str">
        <f>IF('Idle Reduction'!A6="","",Main!B$2)</f>
        <v/>
      </c>
      <c r="B5" s="3" t="str">
        <f t="shared" si="0"/>
        <v/>
      </c>
      <c r="C5" s="3" t="str">
        <f>IF(A5="","",'1 On Road Fleet'!B6&amp;" - "&amp;'1 On Road Fleet'!D6)</f>
        <v/>
      </c>
      <c r="D5" s="3" t="str">
        <f>IF(A5="","",'1 On Road Fleet'!E6)</f>
        <v/>
      </c>
      <c r="E5" s="3" t="str">
        <f>IF(A5="","",IF('Idle Reduction'!K6="Yes","Actual","Estimate"))</f>
        <v/>
      </c>
      <c r="F5" s="3" t="str">
        <f>IF(A5="","",'Idle Reduction'!L6)</f>
        <v/>
      </c>
      <c r="G5" s="3" t="str">
        <f>IF(A5="","",'Idle Reduction'!M6)</f>
        <v/>
      </c>
      <c r="H5" s="3" t="str">
        <f>IF('Idle Reduction'!K6="No",IF('Idle Reduction'!N6="",180,'Idle Reduction'!N6),"")</f>
        <v/>
      </c>
      <c r="I5" s="3" t="str">
        <f>IF('Idle Reduction'!K6="No",IF('Idle Reduction'!O6="",0.61,'Idle Reduction'!N6),"")</f>
        <v/>
      </c>
      <c r="J5" s="3" t="str">
        <f>IF(A5="","",'1 On Road Fleet'!G6)</f>
        <v/>
      </c>
      <c r="K5" s="3" t="str">
        <f>IF(A5="","",'1 On Road Fleet'!J6)</f>
        <v/>
      </c>
      <c r="L5" s="24" t="str">
        <f>IF(A5="","",'1 On Road Fleet'!K6)</f>
        <v/>
      </c>
    </row>
    <row r="6" spans="1:20" x14ac:dyDescent="0.3">
      <c r="A6" s="11" t="str">
        <f>IF('Idle Reduction'!A7="","",Main!B$2)</f>
        <v/>
      </c>
      <c r="B6" s="3" t="str">
        <f t="shared" si="0"/>
        <v/>
      </c>
      <c r="C6" s="3" t="str">
        <f>IF(A6="","",'1 On Road Fleet'!B7&amp;" - "&amp;'1 On Road Fleet'!D7)</f>
        <v/>
      </c>
      <c r="D6" s="3" t="str">
        <f>IF(A6="","",'1 On Road Fleet'!E7)</f>
        <v/>
      </c>
      <c r="E6" s="3" t="str">
        <f>IF(A6="","",IF('Idle Reduction'!K7="Yes","Actual","Estimate"))</f>
        <v/>
      </c>
      <c r="F6" s="3" t="str">
        <f>IF(A6="","",'Idle Reduction'!L7)</f>
        <v/>
      </c>
      <c r="G6" s="3" t="str">
        <f>IF(A6="","",'Idle Reduction'!M7)</f>
        <v/>
      </c>
      <c r="H6" s="3" t="str">
        <f>IF('Idle Reduction'!K7="No",IF('Idle Reduction'!N7="",180,'Idle Reduction'!N7),"")</f>
        <v/>
      </c>
      <c r="I6" s="3" t="str">
        <f>IF('Idle Reduction'!K7="No",IF('Idle Reduction'!O7="",0.61,'Idle Reduction'!N7),"")</f>
        <v/>
      </c>
      <c r="J6" s="3" t="str">
        <f>IF(A6="","",'1 On Road Fleet'!G7)</f>
        <v/>
      </c>
      <c r="K6" s="3" t="str">
        <f>IF(A6="","",'1 On Road Fleet'!J7)</f>
        <v/>
      </c>
      <c r="L6" s="24" t="str">
        <f>IF(A6="","",'1 On Road Fleet'!K7)</f>
        <v/>
      </c>
    </row>
    <row r="7" spans="1:20" x14ac:dyDescent="0.3">
      <c r="A7" s="11" t="str">
        <f>IF('Idle Reduction'!A8="","",Main!B$2)</f>
        <v/>
      </c>
      <c r="B7" s="3" t="str">
        <f t="shared" si="0"/>
        <v/>
      </c>
      <c r="C7" s="3" t="str">
        <f>IF(A7="","",'1 On Road Fleet'!B8&amp;" - "&amp;'1 On Road Fleet'!D8)</f>
        <v/>
      </c>
      <c r="D7" s="3" t="str">
        <f>IF(A7="","",'1 On Road Fleet'!E8)</f>
        <v/>
      </c>
      <c r="E7" s="3" t="str">
        <f>IF(A7="","",IF('Idle Reduction'!K8="Yes","Actual","Estimate"))</f>
        <v/>
      </c>
      <c r="F7" s="3" t="str">
        <f>IF(A7="","",'Idle Reduction'!L8)</f>
        <v/>
      </c>
      <c r="G7" s="3" t="str">
        <f>IF(A7="","",'Idle Reduction'!M8)</f>
        <v/>
      </c>
      <c r="H7" s="3" t="str">
        <f>IF('Idle Reduction'!K8="No",IF('Idle Reduction'!N8="",180,'Idle Reduction'!N8),"")</f>
        <v/>
      </c>
      <c r="I7" s="3" t="str">
        <f>IF('Idle Reduction'!K8="No",IF('Idle Reduction'!O8="",0.61,'Idle Reduction'!N8),"")</f>
        <v/>
      </c>
      <c r="J7" s="3" t="str">
        <f>IF(A7="","",'1 On Road Fleet'!G8)</f>
        <v/>
      </c>
      <c r="K7" s="3" t="str">
        <f>IF(A7="","",'1 On Road Fleet'!J8)</f>
        <v/>
      </c>
      <c r="L7" s="24" t="str">
        <f>IF(A7="","",'1 On Road Fleet'!K8)</f>
        <v/>
      </c>
    </row>
    <row r="8" spans="1:20" x14ac:dyDescent="0.3">
      <c r="A8" s="11" t="str">
        <f>IF('Idle Reduction'!A9="","",Main!B$2)</f>
        <v/>
      </c>
      <c r="B8" s="3" t="str">
        <f t="shared" si="0"/>
        <v/>
      </c>
      <c r="C8" s="3" t="str">
        <f>IF(A8="","",'1 On Road Fleet'!B9&amp;" - "&amp;'1 On Road Fleet'!D9)</f>
        <v/>
      </c>
      <c r="D8" s="3" t="str">
        <f>IF(A8="","",'1 On Road Fleet'!E9)</f>
        <v/>
      </c>
      <c r="E8" s="3" t="str">
        <f>IF(A8="","",IF('Idle Reduction'!K9="Yes","Actual","Estimate"))</f>
        <v/>
      </c>
      <c r="F8" s="3" t="str">
        <f>IF(A8="","",'Idle Reduction'!L9)</f>
        <v/>
      </c>
      <c r="G8" s="3" t="str">
        <f>IF(A8="","",'Idle Reduction'!M9)</f>
        <v/>
      </c>
      <c r="H8" s="3" t="str">
        <f>IF('Idle Reduction'!K9="No",IF('Idle Reduction'!N9="",180,'Idle Reduction'!N9),"")</f>
        <v/>
      </c>
      <c r="I8" s="3" t="str">
        <f>IF('Idle Reduction'!K9="No",IF('Idle Reduction'!O9="",0.61,'Idle Reduction'!N9),"")</f>
        <v/>
      </c>
      <c r="J8" s="3" t="str">
        <f>IF(A8="","",'1 On Road Fleet'!G9)</f>
        <v/>
      </c>
      <c r="K8" s="3" t="str">
        <f>IF(A8="","",'1 On Road Fleet'!J9)</f>
        <v/>
      </c>
      <c r="L8" s="24" t="str">
        <f>IF(A8="","",'1 On Road Fleet'!K9)</f>
        <v/>
      </c>
    </row>
    <row r="9" spans="1:20" x14ac:dyDescent="0.3">
      <c r="A9" s="11" t="str">
        <f>IF('Idle Reduction'!A10="","",Main!B$2)</f>
        <v/>
      </c>
      <c r="B9" s="3" t="str">
        <f t="shared" si="0"/>
        <v/>
      </c>
      <c r="C9" s="3" t="str">
        <f>IF(A9="","",'1 On Road Fleet'!B10&amp;" - "&amp;'1 On Road Fleet'!D10)</f>
        <v/>
      </c>
      <c r="D9" s="3" t="str">
        <f>IF(A9="","",'1 On Road Fleet'!E10)</f>
        <v/>
      </c>
      <c r="E9" s="3" t="str">
        <f>IF(A9="","",IF('Idle Reduction'!K10="Yes","Actual","Estimate"))</f>
        <v/>
      </c>
      <c r="F9" s="3" t="str">
        <f>IF(A9="","",'Idle Reduction'!L10)</f>
        <v/>
      </c>
      <c r="G9" s="3" t="str">
        <f>IF(A9="","",'Idle Reduction'!M10)</f>
        <v/>
      </c>
      <c r="H9" s="3" t="str">
        <f>IF('Idle Reduction'!K10="No",IF('Idle Reduction'!N10="",180,'Idle Reduction'!N10),"")</f>
        <v/>
      </c>
      <c r="I9" s="3" t="str">
        <f>IF('Idle Reduction'!K10="No",IF('Idle Reduction'!O10="",0.61,'Idle Reduction'!N10),"")</f>
        <v/>
      </c>
      <c r="J9" s="3" t="str">
        <f>IF(A9="","",'1 On Road Fleet'!G10)</f>
        <v/>
      </c>
      <c r="K9" s="3" t="str">
        <f>IF(A9="","",'1 On Road Fleet'!J10)</f>
        <v/>
      </c>
      <c r="L9" s="24" t="str">
        <f>IF(A9="","",'1 On Road Fleet'!K10)</f>
        <v/>
      </c>
    </row>
    <row r="10" spans="1:20" x14ac:dyDescent="0.3">
      <c r="A10" s="11" t="str">
        <f>IF('Idle Reduction'!A11="","",Main!B$2)</f>
        <v/>
      </c>
      <c r="B10" s="3" t="str">
        <f t="shared" si="0"/>
        <v/>
      </c>
      <c r="C10" s="3" t="str">
        <f>IF(A10="","",'1 On Road Fleet'!B11&amp;" - "&amp;'1 On Road Fleet'!D11)</f>
        <v/>
      </c>
      <c r="D10" s="3" t="str">
        <f>IF(A10="","",'1 On Road Fleet'!E11)</f>
        <v/>
      </c>
      <c r="E10" s="3" t="str">
        <f>IF(A10="","",IF('Idle Reduction'!K11="Yes","Actual","Estimate"))</f>
        <v/>
      </c>
      <c r="F10" s="3" t="str">
        <f>IF(A10="","",'Idle Reduction'!L11)</f>
        <v/>
      </c>
      <c r="G10" s="3" t="str">
        <f>IF(A10="","",'Idle Reduction'!M11)</f>
        <v/>
      </c>
      <c r="H10" s="3" t="str">
        <f>IF('Idle Reduction'!K11="No",IF('Idle Reduction'!N11="",180,'Idle Reduction'!N11),"")</f>
        <v/>
      </c>
      <c r="I10" s="3" t="str">
        <f>IF('Idle Reduction'!K11="No",IF('Idle Reduction'!O11="",0.61,'Idle Reduction'!N11),"")</f>
        <v/>
      </c>
      <c r="J10" s="3" t="str">
        <f>IF(A10="","",'1 On Road Fleet'!G11)</f>
        <v/>
      </c>
      <c r="K10" s="3" t="str">
        <f>IF(A10="","",'1 On Road Fleet'!J11)</f>
        <v/>
      </c>
      <c r="L10" s="24" t="str">
        <f>IF(A10="","",'1 On Road Fleet'!K11)</f>
        <v/>
      </c>
    </row>
    <row r="11" spans="1:20" x14ac:dyDescent="0.3">
      <c r="A11" s="11" t="str">
        <f>IF('Idle Reduction'!A12="","",Main!B$2)</f>
        <v/>
      </c>
      <c r="B11" s="3" t="str">
        <f t="shared" si="0"/>
        <v/>
      </c>
      <c r="C11" s="3" t="str">
        <f>IF(A11="","",'1 On Road Fleet'!B12&amp;" - "&amp;'1 On Road Fleet'!D12)</f>
        <v/>
      </c>
      <c r="D11" s="3" t="str">
        <f>IF(A11="","",'1 On Road Fleet'!E12)</f>
        <v/>
      </c>
      <c r="E11" s="3" t="str">
        <f>IF(A11="","",IF('Idle Reduction'!K12="Yes","Actual","Estimate"))</f>
        <v/>
      </c>
      <c r="F11" s="3" t="str">
        <f>IF(A11="","",'Idle Reduction'!L12)</f>
        <v/>
      </c>
      <c r="G11" s="3" t="str">
        <f>IF(A11="","",'Idle Reduction'!M12)</f>
        <v/>
      </c>
      <c r="H11" s="3" t="str">
        <f>IF('Idle Reduction'!K12="No",IF('Idle Reduction'!N12="",180,'Idle Reduction'!N12),"")</f>
        <v/>
      </c>
      <c r="I11" s="3" t="str">
        <f>IF('Idle Reduction'!K12="No",IF('Idle Reduction'!O12="",0.61,'Idle Reduction'!N12),"")</f>
        <v/>
      </c>
      <c r="J11" s="3" t="str">
        <f>IF(A11="","",'1 On Road Fleet'!G12)</f>
        <v/>
      </c>
      <c r="K11" s="3" t="str">
        <f>IF(A11="","",'1 On Road Fleet'!J12)</f>
        <v/>
      </c>
      <c r="L11" s="24" t="str">
        <f>IF(A11="","",'1 On Road Fleet'!K12)</f>
        <v/>
      </c>
    </row>
    <row r="12" spans="1:20" x14ac:dyDescent="0.3">
      <c r="A12" s="11" t="str">
        <f>IF('Idle Reduction'!A13="","",Main!B$2)</f>
        <v/>
      </c>
      <c r="B12" s="3" t="str">
        <f t="shared" si="0"/>
        <v/>
      </c>
      <c r="C12" s="3" t="str">
        <f>IF(A12="","",'1 On Road Fleet'!B13&amp;" - "&amp;'1 On Road Fleet'!D13)</f>
        <v/>
      </c>
      <c r="D12" s="3" t="str">
        <f>IF(A12="","",'1 On Road Fleet'!E13)</f>
        <v/>
      </c>
      <c r="E12" s="3" t="str">
        <f>IF(A12="","",IF('Idle Reduction'!K13="Yes","Actual","Estimate"))</f>
        <v/>
      </c>
      <c r="F12" s="3" t="str">
        <f>IF(A12="","",'Idle Reduction'!L13)</f>
        <v/>
      </c>
      <c r="G12" s="3" t="str">
        <f>IF(A12="","",'Idle Reduction'!M13)</f>
        <v/>
      </c>
      <c r="H12" s="3" t="str">
        <f>IF('Idle Reduction'!K13="No",IF('Idle Reduction'!N13="",180,'Idle Reduction'!N13),"")</f>
        <v/>
      </c>
      <c r="I12" s="3" t="str">
        <f>IF('Idle Reduction'!K13="No",IF('Idle Reduction'!O13="",0.61,'Idle Reduction'!N13),"")</f>
        <v/>
      </c>
      <c r="J12" s="3" t="str">
        <f>IF(A12="","",'1 On Road Fleet'!G13)</f>
        <v/>
      </c>
      <c r="K12" s="3" t="str">
        <f>IF(A12="","",'1 On Road Fleet'!J13)</f>
        <v/>
      </c>
      <c r="L12" s="24" t="str">
        <f>IF(A12="","",'1 On Road Fleet'!K13)</f>
        <v/>
      </c>
    </row>
    <row r="13" spans="1:20" x14ac:dyDescent="0.3">
      <c r="A13" s="11" t="str">
        <f>IF('Idle Reduction'!A14="","",Main!B$2)</f>
        <v/>
      </c>
      <c r="B13" s="3" t="str">
        <f t="shared" si="0"/>
        <v/>
      </c>
      <c r="C13" s="3" t="str">
        <f>IF(A13="","",'1 On Road Fleet'!B14&amp;" - "&amp;'1 On Road Fleet'!D14)</f>
        <v/>
      </c>
      <c r="D13" s="3" t="str">
        <f>IF(A13="","",'1 On Road Fleet'!E14)</f>
        <v/>
      </c>
      <c r="E13" s="3" t="str">
        <f>IF(A13="","",IF('Idle Reduction'!K14="Yes","Actual","Estimate"))</f>
        <v/>
      </c>
      <c r="F13" s="3" t="str">
        <f>IF(A13="","",'Idle Reduction'!L14)</f>
        <v/>
      </c>
      <c r="G13" s="3" t="str">
        <f>IF(A13="","",'Idle Reduction'!M14)</f>
        <v/>
      </c>
      <c r="H13" s="3" t="str">
        <f>IF('Idle Reduction'!K14="No",IF('Idle Reduction'!N14="",180,'Idle Reduction'!N14),"")</f>
        <v/>
      </c>
      <c r="I13" s="3" t="str">
        <f>IF('Idle Reduction'!K14="No",IF('Idle Reduction'!O14="",0.61,'Idle Reduction'!N14),"")</f>
        <v/>
      </c>
      <c r="J13" s="3" t="str">
        <f>IF(A13="","",'1 On Road Fleet'!G14)</f>
        <v/>
      </c>
      <c r="K13" s="3" t="str">
        <f>IF(A13="","",'1 On Road Fleet'!J14)</f>
        <v/>
      </c>
      <c r="L13" s="24" t="str">
        <f>IF(A13="","",'1 On Road Fleet'!K14)</f>
        <v/>
      </c>
    </row>
    <row r="14" spans="1:20" x14ac:dyDescent="0.3">
      <c r="A14" s="11" t="str">
        <f>IF('Idle Reduction'!A15="","",Main!B$2)</f>
        <v/>
      </c>
      <c r="B14" s="3" t="str">
        <f t="shared" si="0"/>
        <v/>
      </c>
      <c r="C14" s="3" t="str">
        <f>IF(A14="","",'1 On Road Fleet'!B15&amp;" - "&amp;'1 On Road Fleet'!D15)</f>
        <v/>
      </c>
      <c r="D14" s="3" t="str">
        <f>IF(A14="","",'1 On Road Fleet'!E15)</f>
        <v/>
      </c>
      <c r="E14" s="3" t="str">
        <f>IF(A14="","",IF('Idle Reduction'!K15="Yes","Actual","Estimate"))</f>
        <v/>
      </c>
      <c r="F14" s="3" t="str">
        <f>IF(A14="","",'Idle Reduction'!L15)</f>
        <v/>
      </c>
      <c r="G14" s="3" t="str">
        <f>IF(A14="","",'Idle Reduction'!M15)</f>
        <v/>
      </c>
      <c r="H14" s="3" t="str">
        <f>IF('Idle Reduction'!K15="No",IF('Idle Reduction'!N15="",180,'Idle Reduction'!N15),"")</f>
        <v/>
      </c>
      <c r="I14" s="3" t="str">
        <f>IF('Idle Reduction'!K15="No",IF('Idle Reduction'!O15="",0.61,'Idle Reduction'!N15),"")</f>
        <v/>
      </c>
      <c r="J14" s="3" t="str">
        <f>IF(A14="","",'1 On Road Fleet'!G15)</f>
        <v/>
      </c>
      <c r="K14" s="3" t="str">
        <f>IF(A14="","",'1 On Road Fleet'!J15)</f>
        <v/>
      </c>
      <c r="L14" s="24" t="str">
        <f>IF(A14="","",'1 On Road Fleet'!K15)</f>
        <v/>
      </c>
    </row>
    <row r="15" spans="1:20" x14ac:dyDescent="0.3">
      <c r="A15" s="11" t="str">
        <f>IF('Idle Reduction'!A16="","",Main!B$2)</f>
        <v/>
      </c>
      <c r="B15" s="3" t="str">
        <f t="shared" si="0"/>
        <v/>
      </c>
      <c r="C15" s="3" t="str">
        <f>IF(A15="","",'1 On Road Fleet'!B16&amp;" - "&amp;'1 On Road Fleet'!D16)</f>
        <v/>
      </c>
      <c r="D15" s="3" t="str">
        <f>IF(A15="","",'1 On Road Fleet'!E16)</f>
        <v/>
      </c>
      <c r="E15" s="3" t="str">
        <f>IF(A15="","",IF('Idle Reduction'!K16="Yes","Actual","Estimate"))</f>
        <v/>
      </c>
      <c r="F15" s="3" t="str">
        <f>IF(A15="","",'Idle Reduction'!L16)</f>
        <v/>
      </c>
      <c r="G15" s="3" t="str">
        <f>IF(A15="","",'Idle Reduction'!M16)</f>
        <v/>
      </c>
      <c r="H15" s="3" t="str">
        <f>IF('Idle Reduction'!K16="No",IF('Idle Reduction'!N16="",180,'Idle Reduction'!N16),"")</f>
        <v/>
      </c>
      <c r="I15" s="3" t="str">
        <f>IF('Idle Reduction'!K16="No",IF('Idle Reduction'!O16="",0.61,'Idle Reduction'!N16),"")</f>
        <v/>
      </c>
      <c r="J15" s="3" t="str">
        <f>IF(A15="","",'1 On Road Fleet'!G16)</f>
        <v/>
      </c>
      <c r="K15" s="3" t="str">
        <f>IF(A15="","",'1 On Road Fleet'!J16)</f>
        <v/>
      </c>
      <c r="L15" s="24" t="str">
        <f>IF(A15="","",'1 On Road Fleet'!K16)</f>
        <v/>
      </c>
    </row>
    <row r="16" spans="1:20" x14ac:dyDescent="0.3">
      <c r="A16" s="11" t="str">
        <f>IF('Idle Reduction'!A17="","",Main!B$2)</f>
        <v/>
      </c>
      <c r="B16" s="3" t="str">
        <f t="shared" si="0"/>
        <v/>
      </c>
      <c r="C16" s="3" t="str">
        <f>IF(A16="","",'1 On Road Fleet'!B17&amp;" - "&amp;'1 On Road Fleet'!D17)</f>
        <v/>
      </c>
      <c r="D16" s="3" t="str">
        <f>IF(A16="","",'1 On Road Fleet'!E17)</f>
        <v/>
      </c>
      <c r="E16" s="3" t="str">
        <f>IF(A16="","",IF('Idle Reduction'!K17="Yes","Actual","Estimate"))</f>
        <v/>
      </c>
      <c r="F16" s="3" t="str">
        <f>IF(A16="","",'Idle Reduction'!L17)</f>
        <v/>
      </c>
      <c r="G16" s="3" t="str">
        <f>IF(A16="","",'Idle Reduction'!M17)</f>
        <v/>
      </c>
      <c r="H16" s="3" t="str">
        <f>IF('Idle Reduction'!K17="No",IF('Idle Reduction'!N17="",180,'Idle Reduction'!N17),"")</f>
        <v/>
      </c>
      <c r="I16" s="3" t="str">
        <f>IF('Idle Reduction'!K17="No",IF('Idle Reduction'!O17="",0.61,'Idle Reduction'!N17),"")</f>
        <v/>
      </c>
      <c r="J16" s="3" t="str">
        <f>IF(A16="","",'1 On Road Fleet'!G17)</f>
        <v/>
      </c>
      <c r="K16" s="3" t="str">
        <f>IF(A16="","",'1 On Road Fleet'!J17)</f>
        <v/>
      </c>
      <c r="L16" s="24" t="str">
        <f>IF(A16="","",'1 On Road Fleet'!K17)</f>
        <v/>
      </c>
    </row>
    <row r="17" spans="1:12" x14ac:dyDescent="0.3">
      <c r="A17" s="11" t="str">
        <f>IF('Idle Reduction'!A18="","",Main!B$2)</f>
        <v/>
      </c>
      <c r="B17" s="3" t="str">
        <f t="shared" si="0"/>
        <v/>
      </c>
      <c r="C17" s="3" t="str">
        <f>IF(A17="","",'1 On Road Fleet'!B18&amp;" - "&amp;'1 On Road Fleet'!D18)</f>
        <v/>
      </c>
      <c r="D17" s="3" t="str">
        <f>IF(A17="","",'1 On Road Fleet'!E18)</f>
        <v/>
      </c>
      <c r="E17" s="3" t="str">
        <f>IF(A17="","",IF('Idle Reduction'!K18="Yes","Actual","Estimate"))</f>
        <v/>
      </c>
      <c r="F17" s="3" t="str">
        <f>IF(A17="","",'Idle Reduction'!L18)</f>
        <v/>
      </c>
      <c r="G17" s="3" t="str">
        <f>IF(A17="","",'Idle Reduction'!M18)</f>
        <v/>
      </c>
      <c r="H17" s="3" t="str">
        <f>IF('Idle Reduction'!K18="No",IF('Idle Reduction'!N18="",180,'Idle Reduction'!N18),"")</f>
        <v/>
      </c>
      <c r="I17" s="3" t="str">
        <f>IF('Idle Reduction'!K18="No",IF('Idle Reduction'!O18="",0.61,'Idle Reduction'!N18),"")</f>
        <v/>
      </c>
      <c r="J17" s="3" t="str">
        <f>IF(A17="","",'1 On Road Fleet'!G18)</f>
        <v/>
      </c>
      <c r="K17" s="3" t="str">
        <f>IF(A17="","",'1 On Road Fleet'!J18)</f>
        <v/>
      </c>
      <c r="L17" s="24" t="str">
        <f>IF(A17="","",'1 On Road Fleet'!K18)</f>
        <v/>
      </c>
    </row>
    <row r="18" spans="1:12" x14ac:dyDescent="0.3">
      <c r="A18" s="11" t="str">
        <f>IF('Idle Reduction'!A19="","",Main!B$2)</f>
        <v/>
      </c>
      <c r="B18" s="3" t="str">
        <f t="shared" si="0"/>
        <v/>
      </c>
      <c r="C18" s="3" t="str">
        <f>IF(A18="","",'1 On Road Fleet'!B19&amp;" - "&amp;'1 On Road Fleet'!D19)</f>
        <v/>
      </c>
      <c r="D18" s="3" t="str">
        <f>IF(A18="","",'1 On Road Fleet'!E19)</f>
        <v/>
      </c>
      <c r="E18" s="3" t="str">
        <f>IF(A18="","",IF('Idle Reduction'!K19="Yes","Actual","Estimate"))</f>
        <v/>
      </c>
      <c r="F18" s="3" t="str">
        <f>IF(A18="","",'Idle Reduction'!L19)</f>
        <v/>
      </c>
      <c r="G18" s="3" t="str">
        <f>IF(A18="","",'Idle Reduction'!M19)</f>
        <v/>
      </c>
      <c r="H18" s="3" t="str">
        <f>IF('Idle Reduction'!K19="No",IF('Idle Reduction'!N19="",180,'Idle Reduction'!N19),"")</f>
        <v/>
      </c>
      <c r="I18" s="3" t="str">
        <f>IF('Idle Reduction'!K19="No",IF('Idle Reduction'!O19="",0.61,'Idle Reduction'!N19),"")</f>
        <v/>
      </c>
      <c r="J18" s="3" t="str">
        <f>IF(A18="","",'1 On Road Fleet'!G19)</f>
        <v/>
      </c>
      <c r="K18" s="3" t="str">
        <f>IF(A18="","",'1 On Road Fleet'!J19)</f>
        <v/>
      </c>
      <c r="L18" s="24" t="str">
        <f>IF(A18="","",'1 On Road Fleet'!K19)</f>
        <v/>
      </c>
    </row>
    <row r="19" spans="1:12" x14ac:dyDescent="0.3">
      <c r="A19" s="11" t="str">
        <f>IF('Idle Reduction'!A20="","",Main!B$2)</f>
        <v/>
      </c>
      <c r="B19" s="3" t="str">
        <f t="shared" si="0"/>
        <v/>
      </c>
      <c r="C19" s="3" t="str">
        <f>IF(A19="","",'1 On Road Fleet'!B20&amp;" - "&amp;'1 On Road Fleet'!D20)</f>
        <v/>
      </c>
      <c r="D19" s="3" t="str">
        <f>IF(A19="","",'1 On Road Fleet'!E20)</f>
        <v/>
      </c>
      <c r="E19" s="3" t="str">
        <f>IF(A19="","",IF('Idle Reduction'!K20="Yes","Actual","Estimate"))</f>
        <v/>
      </c>
      <c r="F19" s="3" t="str">
        <f>IF(A19="","",'Idle Reduction'!L20)</f>
        <v/>
      </c>
      <c r="G19" s="3" t="str">
        <f>IF(A19="","",'Idle Reduction'!M20)</f>
        <v/>
      </c>
      <c r="H19" s="3" t="str">
        <f>IF('Idle Reduction'!K20="No",IF('Idle Reduction'!N20="",180,'Idle Reduction'!N20),"")</f>
        <v/>
      </c>
      <c r="I19" s="3" t="str">
        <f>IF('Idle Reduction'!K20="No",IF('Idle Reduction'!O20="",0.61,'Idle Reduction'!N20),"")</f>
        <v/>
      </c>
      <c r="J19" s="3" t="str">
        <f>IF(A19="","",'1 On Road Fleet'!G20)</f>
        <v/>
      </c>
      <c r="K19" s="3" t="str">
        <f>IF(A19="","",'1 On Road Fleet'!J20)</f>
        <v/>
      </c>
      <c r="L19" s="24" t="str">
        <f>IF(A19="","",'1 On Road Fleet'!K20)</f>
        <v/>
      </c>
    </row>
    <row r="20" spans="1:12" x14ac:dyDescent="0.3">
      <c r="A20" s="11" t="str">
        <f>IF('Idle Reduction'!A21="","",Main!B$2)</f>
        <v/>
      </c>
      <c r="B20" s="3" t="str">
        <f t="shared" si="0"/>
        <v/>
      </c>
      <c r="C20" s="3" t="str">
        <f>IF(A20="","",'1 On Road Fleet'!B21&amp;" - "&amp;'1 On Road Fleet'!D21)</f>
        <v/>
      </c>
      <c r="D20" s="3" t="str">
        <f>IF(A20="","",'1 On Road Fleet'!E21)</f>
        <v/>
      </c>
      <c r="E20" s="3" t="str">
        <f>IF(A20="","",IF('Idle Reduction'!K21="Yes","Actual","Estimate"))</f>
        <v/>
      </c>
      <c r="F20" s="3" t="str">
        <f>IF(A20="","",'Idle Reduction'!L21)</f>
        <v/>
      </c>
      <c r="G20" s="3" t="str">
        <f>IF(A20="","",'Idle Reduction'!M21)</f>
        <v/>
      </c>
      <c r="H20" s="3" t="str">
        <f>IF('Idle Reduction'!K21="No",IF('Idle Reduction'!N21="",180,'Idle Reduction'!N21),"")</f>
        <v/>
      </c>
      <c r="I20" s="3" t="str">
        <f>IF('Idle Reduction'!K21="No",IF('Idle Reduction'!O21="",0.61,'Idle Reduction'!N21),"")</f>
        <v/>
      </c>
      <c r="J20" s="3" t="str">
        <f>IF(A20="","",'1 On Road Fleet'!G21)</f>
        <v/>
      </c>
      <c r="K20" s="3" t="str">
        <f>IF(A20="","",'1 On Road Fleet'!J21)</f>
        <v/>
      </c>
      <c r="L20" s="24" t="str">
        <f>IF(A20="","",'1 On Road Fleet'!K21)</f>
        <v/>
      </c>
    </row>
    <row r="21" spans="1:12" x14ac:dyDescent="0.3">
      <c r="A21" s="11" t="str">
        <f>IF('Idle Reduction'!A22="","",Main!B$2)</f>
        <v/>
      </c>
      <c r="B21" s="3" t="str">
        <f t="shared" si="0"/>
        <v/>
      </c>
      <c r="C21" s="3" t="str">
        <f>IF(A21="","",'1 On Road Fleet'!B22&amp;" - "&amp;'1 On Road Fleet'!D22)</f>
        <v/>
      </c>
      <c r="D21" s="3" t="str">
        <f>IF(A21="","",'1 On Road Fleet'!E22)</f>
        <v/>
      </c>
      <c r="E21" s="3" t="str">
        <f>IF(A21="","",IF('Idle Reduction'!K22="Yes","Actual","Estimate"))</f>
        <v/>
      </c>
      <c r="F21" s="3" t="str">
        <f>IF(A21="","",'Idle Reduction'!L22)</f>
        <v/>
      </c>
      <c r="G21" s="3" t="str">
        <f>IF(A21="","",'Idle Reduction'!M22)</f>
        <v/>
      </c>
      <c r="H21" s="3" t="str">
        <f>IF('Idle Reduction'!K22="No",IF('Idle Reduction'!N22="",180,'Idle Reduction'!N22),"")</f>
        <v/>
      </c>
      <c r="I21" s="3" t="str">
        <f>IF('Idle Reduction'!K22="No",IF('Idle Reduction'!O22="",0.61,'Idle Reduction'!N22),"")</f>
        <v/>
      </c>
      <c r="J21" s="3" t="str">
        <f>IF(A21="","",'1 On Road Fleet'!G22)</f>
        <v/>
      </c>
      <c r="K21" s="3" t="str">
        <f>IF(A21="","",'1 On Road Fleet'!J22)</f>
        <v/>
      </c>
      <c r="L21" s="24" t="str">
        <f>IF(A21="","",'1 On Road Fleet'!K22)</f>
        <v/>
      </c>
    </row>
    <row r="22" spans="1:12" x14ac:dyDescent="0.3">
      <c r="A22" s="11" t="str">
        <f>IF('Idle Reduction'!A23="","",Main!B$2)</f>
        <v/>
      </c>
      <c r="B22" s="3" t="str">
        <f t="shared" si="0"/>
        <v/>
      </c>
      <c r="C22" s="3" t="str">
        <f>IF(A22="","",'1 On Road Fleet'!B23&amp;" - "&amp;'1 On Road Fleet'!D23)</f>
        <v/>
      </c>
      <c r="D22" s="3" t="str">
        <f>IF(A22="","",'1 On Road Fleet'!E23)</f>
        <v/>
      </c>
      <c r="E22" s="3" t="str">
        <f>IF(A22="","",IF('Idle Reduction'!K23="Yes","Actual","Estimate"))</f>
        <v/>
      </c>
      <c r="F22" s="3" t="str">
        <f>IF(A22="","",'Idle Reduction'!L23)</f>
        <v/>
      </c>
      <c r="G22" s="3" t="str">
        <f>IF(A22="","",'Idle Reduction'!M23)</f>
        <v/>
      </c>
      <c r="H22" s="3" t="str">
        <f>IF('Idle Reduction'!K23="No",IF('Idle Reduction'!N23="",180,'Idle Reduction'!N23),"")</f>
        <v/>
      </c>
      <c r="I22" s="3" t="str">
        <f>IF('Idle Reduction'!K23="No",IF('Idle Reduction'!O23="",0.61,'Idle Reduction'!N23),"")</f>
        <v/>
      </c>
      <c r="J22" s="3" t="str">
        <f>IF(A22="","",'1 On Road Fleet'!G23)</f>
        <v/>
      </c>
      <c r="K22" s="3" t="str">
        <f>IF(A22="","",'1 On Road Fleet'!J23)</f>
        <v/>
      </c>
      <c r="L22" s="24" t="str">
        <f>IF(A22="","",'1 On Road Fleet'!K23)</f>
        <v/>
      </c>
    </row>
    <row r="23" spans="1:12" x14ac:dyDescent="0.3">
      <c r="A23" s="11" t="str">
        <f>IF('Idle Reduction'!A24="","",Main!B$2)</f>
        <v/>
      </c>
      <c r="B23" s="3" t="str">
        <f t="shared" si="0"/>
        <v/>
      </c>
      <c r="C23" s="3" t="str">
        <f>IF(A23="","",'1 On Road Fleet'!B24&amp;" - "&amp;'1 On Road Fleet'!D24)</f>
        <v/>
      </c>
      <c r="D23" s="3" t="str">
        <f>IF(A23="","",'1 On Road Fleet'!E24)</f>
        <v/>
      </c>
      <c r="E23" s="3" t="str">
        <f>IF(A23="","",IF('Idle Reduction'!K24="Yes","Actual","Estimate"))</f>
        <v/>
      </c>
      <c r="F23" s="3" t="str">
        <f>IF(A23="","",'Idle Reduction'!L24)</f>
        <v/>
      </c>
      <c r="G23" s="3" t="str">
        <f>IF(A23="","",'Idle Reduction'!M24)</f>
        <v/>
      </c>
      <c r="H23" s="3" t="str">
        <f>IF('Idle Reduction'!K24="No",IF('Idle Reduction'!N24="",180,'Idle Reduction'!N24),"")</f>
        <v/>
      </c>
      <c r="I23" s="3" t="str">
        <f>IF('Idle Reduction'!K24="No",IF('Idle Reduction'!O24="",0.61,'Idle Reduction'!N24),"")</f>
        <v/>
      </c>
      <c r="J23" s="3" t="str">
        <f>IF(A23="","",'1 On Road Fleet'!G24)</f>
        <v/>
      </c>
      <c r="K23" s="3" t="str">
        <f>IF(A23="","",'1 On Road Fleet'!J24)</f>
        <v/>
      </c>
      <c r="L23" s="24" t="str">
        <f>IF(A23="","",'1 On Road Fleet'!K24)</f>
        <v/>
      </c>
    </row>
    <row r="24" spans="1:12" x14ac:dyDescent="0.3">
      <c r="A24" s="11" t="str">
        <f>IF('Idle Reduction'!A25="","",Main!B$2)</f>
        <v/>
      </c>
      <c r="B24" s="3" t="str">
        <f t="shared" si="0"/>
        <v/>
      </c>
      <c r="C24" s="3" t="str">
        <f>IF(A24="","",'1 On Road Fleet'!B25&amp;" - "&amp;'1 On Road Fleet'!D25)</f>
        <v/>
      </c>
      <c r="D24" s="3" t="str">
        <f>IF(A24="","",'1 On Road Fleet'!E25)</f>
        <v/>
      </c>
      <c r="E24" s="3" t="str">
        <f>IF(A24="","",IF('Idle Reduction'!K25="Yes","Actual","Estimate"))</f>
        <v/>
      </c>
      <c r="F24" s="3" t="str">
        <f>IF(A24="","",'Idle Reduction'!L25)</f>
        <v/>
      </c>
      <c r="G24" s="3" t="str">
        <f>IF(A24="","",'Idle Reduction'!M25)</f>
        <v/>
      </c>
      <c r="H24" s="3" t="str">
        <f>IF('Idle Reduction'!K25="No",IF('Idle Reduction'!N25="",180,'Idle Reduction'!N25),"")</f>
        <v/>
      </c>
      <c r="I24" s="3" t="str">
        <f>IF('Idle Reduction'!K25="No",IF('Idle Reduction'!O25="",0.61,'Idle Reduction'!N25),"")</f>
        <v/>
      </c>
      <c r="J24" s="3" t="str">
        <f>IF(A24="","",'1 On Road Fleet'!G25)</f>
        <v/>
      </c>
      <c r="K24" s="3" t="str">
        <f>IF(A24="","",'1 On Road Fleet'!J25)</f>
        <v/>
      </c>
      <c r="L24" s="24" t="str">
        <f>IF(A24="","",'1 On Road Fleet'!K25)</f>
        <v/>
      </c>
    </row>
    <row r="25" spans="1:12" x14ac:dyDescent="0.3">
      <c r="A25" s="11" t="str">
        <f>IF('Idle Reduction'!A26="","",Main!B$2)</f>
        <v/>
      </c>
      <c r="B25" s="3" t="str">
        <f t="shared" si="0"/>
        <v/>
      </c>
      <c r="C25" s="3" t="str">
        <f>IF(A25="","",'1 On Road Fleet'!B26&amp;" - "&amp;'1 On Road Fleet'!D26)</f>
        <v/>
      </c>
      <c r="D25" s="3" t="str">
        <f>IF(A25="","",'1 On Road Fleet'!E26)</f>
        <v/>
      </c>
      <c r="E25" s="3" t="str">
        <f>IF(A25="","",IF('Idle Reduction'!K26="Yes","Actual","Estimate"))</f>
        <v/>
      </c>
      <c r="F25" s="3" t="str">
        <f>IF(A25="","",'Idle Reduction'!L26)</f>
        <v/>
      </c>
      <c r="G25" s="3" t="str">
        <f>IF(A25="","",'Idle Reduction'!M26)</f>
        <v/>
      </c>
      <c r="H25" s="3" t="str">
        <f>IF('Idle Reduction'!K26="No",IF('Idle Reduction'!N26="",180,'Idle Reduction'!N26),"")</f>
        <v/>
      </c>
      <c r="I25" s="3" t="str">
        <f>IF('Idle Reduction'!K26="No",IF('Idle Reduction'!O26="",0.61,'Idle Reduction'!N26),"")</f>
        <v/>
      </c>
      <c r="J25" s="3" t="str">
        <f>IF(A25="","",'1 On Road Fleet'!G26)</f>
        <v/>
      </c>
      <c r="K25" s="3" t="str">
        <f>IF(A25="","",'1 On Road Fleet'!J26)</f>
        <v/>
      </c>
      <c r="L25" s="24" t="str">
        <f>IF(A25="","",'1 On Road Fleet'!K26)</f>
        <v/>
      </c>
    </row>
    <row r="26" spans="1:12" ht="15" thickBot="1" x14ac:dyDescent="0.35">
      <c r="A26" s="13" t="str">
        <f>IF('Idle Reduction'!A27="","",Main!B$2)</f>
        <v/>
      </c>
      <c r="B26" s="27" t="str">
        <f t="shared" si="0"/>
        <v/>
      </c>
      <c r="C26" s="27" t="str">
        <f>IF(A26="","",'1 On Road Fleet'!B27&amp;" - "&amp;'1 On Road Fleet'!D27)</f>
        <v/>
      </c>
      <c r="D26" s="27" t="str">
        <f>IF(A26="","",'1 On Road Fleet'!E27)</f>
        <v/>
      </c>
      <c r="E26" s="27" t="str">
        <f>IF(A26="","",IF('Idle Reduction'!K27="Yes","Actual","Estimate"))</f>
        <v/>
      </c>
      <c r="F26" s="27" t="str">
        <f>IF(A26="","",'Idle Reduction'!L27)</f>
        <v/>
      </c>
      <c r="G26" s="27" t="str">
        <f>IF(A26="","",'Idle Reduction'!M27)</f>
        <v/>
      </c>
      <c r="H26" s="27" t="str">
        <f>IF('Idle Reduction'!K27="No",IF('Idle Reduction'!N27="",180,'Idle Reduction'!N27),"")</f>
        <v/>
      </c>
      <c r="I26" s="27" t="str">
        <f>IF('Idle Reduction'!K27="No",IF('Idle Reduction'!O27="",0.61,'Idle Reduction'!N27),"")</f>
        <v/>
      </c>
      <c r="J26" s="27" t="str">
        <f>IF(A26="","",'1 On Road Fleet'!G27)</f>
        <v/>
      </c>
      <c r="K26" s="27" t="str">
        <f>IF(A26="","",'1 On Road Fleet'!J27)</f>
        <v/>
      </c>
      <c r="L26" s="28" t="str">
        <f>IF(A26="","",'1 On Road Fleet'!K27)</f>
        <v/>
      </c>
    </row>
    <row r="28" spans="1:12" ht="24" thickBot="1" x14ac:dyDescent="0.5">
      <c r="A28" s="224" t="s">
        <v>320</v>
      </c>
      <c r="B28" t="s">
        <v>313</v>
      </c>
      <c r="C28" t="s">
        <v>314</v>
      </c>
      <c r="D28" t="s">
        <v>315</v>
      </c>
      <c r="E28" t="s">
        <v>300</v>
      </c>
      <c r="F28" t="s">
        <v>316</v>
      </c>
      <c r="G28" t="s">
        <v>321</v>
      </c>
      <c r="H28" t="s">
        <v>322</v>
      </c>
      <c r="I28" t="s">
        <v>318</v>
      </c>
      <c r="J28" t="s">
        <v>319</v>
      </c>
      <c r="K28" t="s">
        <v>126</v>
      </c>
      <c r="L28" t="s">
        <v>127</v>
      </c>
    </row>
    <row r="29" spans="1:12" x14ac:dyDescent="0.3">
      <c r="A29" s="8" t="str">
        <f>IF('Idle Reduction'!A30="","",Main!B$2)</f>
        <v/>
      </c>
      <c r="B29" s="33" t="str">
        <f>IF(A29="","","Policy")</f>
        <v/>
      </c>
      <c r="C29" s="33" t="str">
        <f>IF(A29="","",'Off Non-Road Equipment'!B3&amp;" - "&amp;'Off Non-Road Equipment'!D3)</f>
        <v/>
      </c>
      <c r="D29" s="33" t="str">
        <f>IF(A29="","",'Off Non-Road Equipment'!E3)</f>
        <v/>
      </c>
      <c r="E29" s="33" t="str">
        <f>IF(A29="","",IF('Idle Reduction'!B30="Yes","Actual","Estimate"))</f>
        <v/>
      </c>
      <c r="F29" s="33" t="str">
        <f>IF(A29="","",'Idle Reduction'!C30)</f>
        <v/>
      </c>
      <c r="G29" s="33" t="str">
        <f>IF('Idle Reduction'!D30="","",'Idle Reduction'!D30)</f>
        <v/>
      </c>
      <c r="H29" s="33" t="str">
        <f>IF('Export Idle Reduction'!A29="","",IF('Idle Reduction'!G30="",365,'Idle Reduction'!G30))</f>
        <v/>
      </c>
      <c r="I29" s="33" t="str">
        <f>IF('Export Idle Reduction'!A29="","",IF('Idle Reduction'!E30="",0.49,'Idle Reduction'!E30))</f>
        <v/>
      </c>
      <c r="J29" s="33" t="str">
        <f>IF(A29="","",'Off Non-Road Equipment'!G3)</f>
        <v/>
      </c>
      <c r="K29" s="33" t="str">
        <f>IF(A29="","",'Off Non-Road Equipment'!I3)</f>
        <v/>
      </c>
      <c r="L29" s="34" t="str">
        <f>IF(A29="","",'Off Non-Road Equipment'!J3)</f>
        <v/>
      </c>
    </row>
    <row r="30" spans="1:12" x14ac:dyDescent="0.3">
      <c r="A30" s="11" t="str">
        <f>IF('Idle Reduction'!A31="","",Main!B$2)</f>
        <v/>
      </c>
      <c r="B30" s="3" t="str">
        <f t="shared" ref="B30:B53" si="1">IF(A30="","","Policy")</f>
        <v/>
      </c>
      <c r="C30" s="3" t="str">
        <f>IF(A30="","",'Off Non-Road Equipment'!B4&amp;" - "&amp;'Off Non-Road Equipment'!D4)</f>
        <v/>
      </c>
      <c r="D30" s="3" t="str">
        <f>IF(A30="","",'Off Non-Road Equipment'!E4)</f>
        <v/>
      </c>
      <c r="E30" s="3" t="str">
        <f>IF(A30="","",IF('Idle Reduction'!B31="Yes","Actual","Estimate"))</f>
        <v/>
      </c>
      <c r="F30" s="3" t="str">
        <f>IF(A30="","",'Idle Reduction'!C31)</f>
        <v/>
      </c>
      <c r="G30" s="3" t="str">
        <f>IF('Idle Reduction'!D31="","",'Idle Reduction'!D31)</f>
        <v/>
      </c>
      <c r="H30" s="3" t="str">
        <f>IF('Export Idle Reduction'!A30="","",IF('Idle Reduction'!G31="",365,'Idle Reduction'!G31))</f>
        <v/>
      </c>
      <c r="I30" s="3" t="str">
        <f>IF('Export Idle Reduction'!A30="","",IF('Idle Reduction'!E31="",0.49,'Idle Reduction'!E31))</f>
        <v/>
      </c>
      <c r="J30" s="3" t="str">
        <f>IF(A30="","",'Off Non-Road Equipment'!G4)</f>
        <v/>
      </c>
      <c r="K30" s="3" t="str">
        <f>IF(A30="","",'Off Non-Road Equipment'!I4)</f>
        <v/>
      </c>
      <c r="L30" s="24" t="str">
        <f>IF(A30="","",'Off Non-Road Equipment'!J4)</f>
        <v/>
      </c>
    </row>
    <row r="31" spans="1:12" x14ac:dyDescent="0.3">
      <c r="A31" s="11" t="str">
        <f>IF('Idle Reduction'!A32="","",Main!B$2)</f>
        <v/>
      </c>
      <c r="B31" s="3" t="str">
        <f t="shared" si="1"/>
        <v/>
      </c>
      <c r="C31" s="3" t="str">
        <f>IF(A31="","",'Off Non-Road Equipment'!B5&amp;" - "&amp;'Off Non-Road Equipment'!D5)</f>
        <v/>
      </c>
      <c r="D31" s="3" t="str">
        <f>IF(A31="","",'Off Non-Road Equipment'!E5)</f>
        <v/>
      </c>
      <c r="E31" s="3" t="str">
        <f>IF(A31="","",IF('Idle Reduction'!B32="Yes","Actual","Estimate"))</f>
        <v/>
      </c>
      <c r="F31" s="3" t="str">
        <f>IF(A31="","",'Idle Reduction'!C32)</f>
        <v/>
      </c>
      <c r="G31" s="3" t="str">
        <f>IF('Idle Reduction'!D32="","",'Idle Reduction'!D32)</f>
        <v/>
      </c>
      <c r="H31" s="3" t="str">
        <f>IF('Export Idle Reduction'!A31="","",IF('Idle Reduction'!G32="",365,'Idle Reduction'!G32))</f>
        <v/>
      </c>
      <c r="I31" s="3" t="str">
        <f>IF('Export Idle Reduction'!A31="","",IF('Idle Reduction'!E32="",0.49,'Idle Reduction'!E32))</f>
        <v/>
      </c>
      <c r="J31" s="3" t="str">
        <f>IF(A31="","",'Off Non-Road Equipment'!G5)</f>
        <v/>
      </c>
      <c r="K31" s="3" t="str">
        <f>IF(A31="","",'Off Non-Road Equipment'!I5)</f>
        <v/>
      </c>
      <c r="L31" s="24" t="str">
        <f>IF(A31="","",'Off Non-Road Equipment'!J5)</f>
        <v/>
      </c>
    </row>
    <row r="32" spans="1:12" x14ac:dyDescent="0.3">
      <c r="A32" s="11" t="str">
        <f>IF('Idle Reduction'!A33="","",Main!B$2)</f>
        <v/>
      </c>
      <c r="B32" s="3" t="str">
        <f t="shared" si="1"/>
        <v/>
      </c>
      <c r="C32" s="3" t="str">
        <f>IF(A32="","",'Off Non-Road Equipment'!B6&amp;" - "&amp;'Off Non-Road Equipment'!D6)</f>
        <v/>
      </c>
      <c r="D32" s="3" t="str">
        <f>IF(A32="","",'Off Non-Road Equipment'!E6)</f>
        <v/>
      </c>
      <c r="E32" s="3" t="str">
        <f>IF(A32="","",IF('Idle Reduction'!B33="Yes","Actual","Estimate"))</f>
        <v/>
      </c>
      <c r="F32" s="3" t="str">
        <f>IF(A32="","",'Idle Reduction'!C33)</f>
        <v/>
      </c>
      <c r="G32" s="3" t="str">
        <f>IF('Idle Reduction'!D33="","",'Idle Reduction'!D33)</f>
        <v/>
      </c>
      <c r="H32" s="3" t="str">
        <f>IF('Export Idle Reduction'!A32="","",IF('Idle Reduction'!G33="",365,'Idle Reduction'!G33))</f>
        <v/>
      </c>
      <c r="I32" s="3" t="str">
        <f>IF('Export Idle Reduction'!A32="","",IF('Idle Reduction'!E33="",0.49,'Idle Reduction'!E33))</f>
        <v/>
      </c>
      <c r="J32" s="3" t="str">
        <f>IF(A32="","",'Off Non-Road Equipment'!G6)</f>
        <v/>
      </c>
      <c r="K32" s="3" t="str">
        <f>IF(A32="","",'Off Non-Road Equipment'!I6)</f>
        <v/>
      </c>
      <c r="L32" s="24" t="str">
        <f>IF(A32="","",'Off Non-Road Equipment'!J6)</f>
        <v/>
      </c>
    </row>
    <row r="33" spans="1:12" x14ac:dyDescent="0.3">
      <c r="A33" s="11" t="str">
        <f>IF('Idle Reduction'!A34="","",Main!B$2)</f>
        <v/>
      </c>
      <c r="B33" s="3" t="str">
        <f t="shared" si="1"/>
        <v/>
      </c>
      <c r="C33" s="3" t="str">
        <f>IF(A33="","",'Off Non-Road Equipment'!B7&amp;" - "&amp;'Off Non-Road Equipment'!D7)</f>
        <v/>
      </c>
      <c r="D33" s="3" t="str">
        <f>IF(A33="","",'Off Non-Road Equipment'!E7)</f>
        <v/>
      </c>
      <c r="E33" s="3" t="str">
        <f>IF(A33="","",IF('Idle Reduction'!B34="Yes","Actual","Estimate"))</f>
        <v/>
      </c>
      <c r="F33" s="3" t="str">
        <f>IF(A33="","",'Idle Reduction'!C34)</f>
        <v/>
      </c>
      <c r="G33" s="3" t="str">
        <f>IF('Idle Reduction'!D34="","",'Idle Reduction'!D34)</f>
        <v/>
      </c>
      <c r="H33" s="3" t="str">
        <f>IF('Export Idle Reduction'!A33="","",IF('Idle Reduction'!G34="",365,'Idle Reduction'!G34))</f>
        <v/>
      </c>
      <c r="I33" s="3" t="str">
        <f>IF('Export Idle Reduction'!A33="","",IF('Idle Reduction'!E34="",0.49,'Idle Reduction'!E34))</f>
        <v/>
      </c>
      <c r="J33" s="3" t="str">
        <f>IF(A33="","",'Off Non-Road Equipment'!G7)</f>
        <v/>
      </c>
      <c r="K33" s="3" t="str">
        <f>IF(A33="","",'Off Non-Road Equipment'!I7)</f>
        <v/>
      </c>
      <c r="L33" s="24" t="str">
        <f>IF(A33="","",'Off Non-Road Equipment'!J7)</f>
        <v/>
      </c>
    </row>
    <row r="34" spans="1:12" x14ac:dyDescent="0.3">
      <c r="A34" s="11" t="str">
        <f>IF('Idle Reduction'!A35="","",Main!B$2)</f>
        <v/>
      </c>
      <c r="B34" s="3" t="str">
        <f t="shared" si="1"/>
        <v/>
      </c>
      <c r="C34" s="3" t="str">
        <f>IF(A34="","",'Off Non-Road Equipment'!B8&amp;" - "&amp;'Off Non-Road Equipment'!D8)</f>
        <v/>
      </c>
      <c r="D34" s="3" t="str">
        <f>IF(A34="","",'Off Non-Road Equipment'!E8)</f>
        <v/>
      </c>
      <c r="E34" s="3" t="str">
        <f>IF(A34="","",IF('Idle Reduction'!B35="Yes","Actual","Estimate"))</f>
        <v/>
      </c>
      <c r="F34" s="3" t="str">
        <f>IF(A34="","",'Idle Reduction'!C35)</f>
        <v/>
      </c>
      <c r="G34" s="3" t="str">
        <f>IF('Idle Reduction'!D35="","",'Idle Reduction'!D35)</f>
        <v/>
      </c>
      <c r="H34" s="3" t="str">
        <f>IF('Export Idle Reduction'!A34="","",IF('Idle Reduction'!G35="",365,'Idle Reduction'!G35))</f>
        <v/>
      </c>
      <c r="I34" s="3" t="str">
        <f>IF('Export Idle Reduction'!A34="","",IF('Idle Reduction'!E35="",0.49,'Idle Reduction'!E35))</f>
        <v/>
      </c>
      <c r="J34" s="3" t="str">
        <f>IF(A34="","",'Off Non-Road Equipment'!G8)</f>
        <v/>
      </c>
      <c r="K34" s="3" t="str">
        <f>IF(A34="","",'Off Non-Road Equipment'!I8)</f>
        <v/>
      </c>
      <c r="L34" s="24" t="str">
        <f>IF(A34="","",'Off Non-Road Equipment'!J8)</f>
        <v/>
      </c>
    </row>
    <row r="35" spans="1:12" x14ac:dyDescent="0.3">
      <c r="A35" s="11" t="str">
        <f>IF('Idle Reduction'!A36="","",Main!B$2)</f>
        <v/>
      </c>
      <c r="B35" s="3" t="str">
        <f t="shared" si="1"/>
        <v/>
      </c>
      <c r="C35" s="3" t="str">
        <f>IF(A35="","",'Off Non-Road Equipment'!B9&amp;" - "&amp;'Off Non-Road Equipment'!D9)</f>
        <v/>
      </c>
      <c r="D35" s="3" t="str">
        <f>IF(A35="","",'Off Non-Road Equipment'!E9)</f>
        <v/>
      </c>
      <c r="E35" s="3" t="str">
        <f>IF(A35="","",IF('Idle Reduction'!B36="Yes","Actual","Estimate"))</f>
        <v/>
      </c>
      <c r="F35" s="3" t="str">
        <f>IF(A35="","",'Idle Reduction'!C36)</f>
        <v/>
      </c>
      <c r="G35" s="3" t="str">
        <f>IF('Idle Reduction'!D36="","",'Idle Reduction'!D36)</f>
        <v/>
      </c>
      <c r="H35" s="3" t="str">
        <f>IF('Export Idle Reduction'!A35="","",IF('Idle Reduction'!G36="",365,'Idle Reduction'!G36))</f>
        <v/>
      </c>
      <c r="I35" s="3" t="str">
        <f>IF('Export Idle Reduction'!A35="","",IF('Idle Reduction'!E36="",0.49,'Idle Reduction'!E36))</f>
        <v/>
      </c>
      <c r="J35" s="3" t="str">
        <f>IF(A35="","",'Off Non-Road Equipment'!G9)</f>
        <v/>
      </c>
      <c r="K35" s="3" t="str">
        <f>IF(A35="","",'Off Non-Road Equipment'!I9)</f>
        <v/>
      </c>
      <c r="L35" s="24" t="str">
        <f>IF(A35="","",'Off Non-Road Equipment'!J9)</f>
        <v/>
      </c>
    </row>
    <row r="36" spans="1:12" x14ac:dyDescent="0.3">
      <c r="A36" s="11" t="str">
        <f>IF('Idle Reduction'!A37="","",Main!B$2)</f>
        <v/>
      </c>
      <c r="B36" s="3" t="str">
        <f t="shared" si="1"/>
        <v/>
      </c>
      <c r="C36" s="3" t="str">
        <f>IF(A36="","",'Off Non-Road Equipment'!B10&amp;" - "&amp;'Off Non-Road Equipment'!D10)</f>
        <v/>
      </c>
      <c r="D36" s="3" t="str">
        <f>IF(A36="","",'Off Non-Road Equipment'!E10)</f>
        <v/>
      </c>
      <c r="E36" s="3" t="str">
        <f>IF(A36="","",IF('Idle Reduction'!B37="Yes","Actual","Estimate"))</f>
        <v/>
      </c>
      <c r="F36" s="3" t="str">
        <f>IF(A36="","",'Idle Reduction'!C37)</f>
        <v/>
      </c>
      <c r="G36" s="3" t="str">
        <f>IF('Idle Reduction'!D37="","",'Idle Reduction'!D37)</f>
        <v/>
      </c>
      <c r="H36" s="3" t="str">
        <f>IF('Export Idle Reduction'!A36="","",IF('Idle Reduction'!G37="",365,'Idle Reduction'!G37))</f>
        <v/>
      </c>
      <c r="I36" s="3" t="str">
        <f>IF('Export Idle Reduction'!A36="","",IF('Idle Reduction'!E37="",0.49,'Idle Reduction'!E37))</f>
        <v/>
      </c>
      <c r="J36" s="3" t="str">
        <f>IF(A36="","",'Off Non-Road Equipment'!G10)</f>
        <v/>
      </c>
      <c r="K36" s="3" t="str">
        <f>IF(A36="","",'Off Non-Road Equipment'!I10)</f>
        <v/>
      </c>
      <c r="L36" s="24" t="str">
        <f>IF(A36="","",'Off Non-Road Equipment'!J10)</f>
        <v/>
      </c>
    </row>
    <row r="37" spans="1:12" x14ac:dyDescent="0.3">
      <c r="A37" s="11" t="str">
        <f>IF('Idle Reduction'!A38="","",Main!B$2)</f>
        <v/>
      </c>
      <c r="B37" s="3" t="str">
        <f t="shared" si="1"/>
        <v/>
      </c>
      <c r="C37" s="3" t="str">
        <f>IF(A37="","",'Off Non-Road Equipment'!B11&amp;" - "&amp;'Off Non-Road Equipment'!D11)</f>
        <v/>
      </c>
      <c r="D37" s="3" t="str">
        <f>IF(A37="","",'Off Non-Road Equipment'!E11)</f>
        <v/>
      </c>
      <c r="E37" s="3" t="str">
        <f>IF(A37="","",IF('Idle Reduction'!B38="Yes","Actual","Estimate"))</f>
        <v/>
      </c>
      <c r="F37" s="3" t="str">
        <f>IF(A37="","",'Idle Reduction'!C38)</f>
        <v/>
      </c>
      <c r="G37" s="3" t="str">
        <f>IF('Idle Reduction'!D38="","",'Idle Reduction'!D38)</f>
        <v/>
      </c>
      <c r="H37" s="3" t="str">
        <f>IF('Export Idle Reduction'!A37="","",IF('Idle Reduction'!G38="",365,'Idle Reduction'!G38))</f>
        <v/>
      </c>
      <c r="I37" s="3" t="str">
        <f>IF('Export Idle Reduction'!A37="","",IF('Idle Reduction'!E38="",0.49,'Idle Reduction'!E38))</f>
        <v/>
      </c>
      <c r="J37" s="3" t="str">
        <f>IF(A37="","",'Off Non-Road Equipment'!G11)</f>
        <v/>
      </c>
      <c r="K37" s="3" t="str">
        <f>IF(A37="","",'Off Non-Road Equipment'!I11)</f>
        <v/>
      </c>
      <c r="L37" s="24" t="str">
        <f>IF(A37="","",'Off Non-Road Equipment'!J11)</f>
        <v/>
      </c>
    </row>
    <row r="38" spans="1:12" x14ac:dyDescent="0.3">
      <c r="A38" s="11" t="str">
        <f>IF('Idle Reduction'!A39="","",Main!B$2)</f>
        <v/>
      </c>
      <c r="B38" s="3" t="str">
        <f t="shared" si="1"/>
        <v/>
      </c>
      <c r="C38" s="3" t="str">
        <f>IF(A38="","",'Off Non-Road Equipment'!B12&amp;" - "&amp;'Off Non-Road Equipment'!D12)</f>
        <v/>
      </c>
      <c r="D38" s="3" t="str">
        <f>IF(A38="","",'Off Non-Road Equipment'!E12)</f>
        <v/>
      </c>
      <c r="E38" s="3" t="str">
        <f>IF(A38="","",IF('Idle Reduction'!B39="Yes","Actual","Estimate"))</f>
        <v/>
      </c>
      <c r="F38" s="3" t="str">
        <f>IF(A38="","",'Idle Reduction'!C39)</f>
        <v/>
      </c>
      <c r="G38" s="3" t="str">
        <f>IF('Idle Reduction'!D39="","",'Idle Reduction'!D39)</f>
        <v/>
      </c>
      <c r="H38" s="3" t="str">
        <f>IF('Export Idle Reduction'!A38="","",IF('Idle Reduction'!G39="",365,'Idle Reduction'!G39))</f>
        <v/>
      </c>
      <c r="I38" s="3" t="str">
        <f>IF('Export Idle Reduction'!A38="","",IF('Idle Reduction'!E39="",0.49,'Idle Reduction'!E39))</f>
        <v/>
      </c>
      <c r="J38" s="3" t="str">
        <f>IF(A38="","",'Off Non-Road Equipment'!G12)</f>
        <v/>
      </c>
      <c r="K38" s="3" t="str">
        <f>IF(A38="","",'Off Non-Road Equipment'!I12)</f>
        <v/>
      </c>
      <c r="L38" s="24" t="str">
        <f>IF(A38="","",'Off Non-Road Equipment'!J12)</f>
        <v/>
      </c>
    </row>
    <row r="39" spans="1:12" x14ac:dyDescent="0.3">
      <c r="A39" s="11" t="str">
        <f>IF('Idle Reduction'!A40="","",Main!B$2)</f>
        <v/>
      </c>
      <c r="B39" s="3" t="str">
        <f t="shared" si="1"/>
        <v/>
      </c>
      <c r="C39" s="3" t="str">
        <f>IF(A39="","",'Off Non-Road Equipment'!B13&amp;" - "&amp;'Off Non-Road Equipment'!D13)</f>
        <v/>
      </c>
      <c r="D39" s="3" t="str">
        <f>IF(A39="","",'Off Non-Road Equipment'!E13)</f>
        <v/>
      </c>
      <c r="E39" s="3" t="str">
        <f>IF(A39="","",IF('Idle Reduction'!B40="Yes","Actual","Estimate"))</f>
        <v/>
      </c>
      <c r="F39" s="3" t="str">
        <f>IF(A39="","",'Idle Reduction'!C40)</f>
        <v/>
      </c>
      <c r="G39" s="3" t="str">
        <f>IF('Idle Reduction'!D40="","",'Idle Reduction'!D40)</f>
        <v/>
      </c>
      <c r="H39" s="3" t="str">
        <f>IF('Export Idle Reduction'!A39="","",IF('Idle Reduction'!G40="",365,'Idle Reduction'!G40))</f>
        <v/>
      </c>
      <c r="I39" s="3" t="str">
        <f>IF('Export Idle Reduction'!A39="","",IF('Idle Reduction'!E40="",0.49,'Idle Reduction'!E40))</f>
        <v/>
      </c>
      <c r="J39" s="3" t="str">
        <f>IF(A39="","",'Off Non-Road Equipment'!G13)</f>
        <v/>
      </c>
      <c r="K39" s="3" t="str">
        <f>IF(A39="","",'Off Non-Road Equipment'!I13)</f>
        <v/>
      </c>
      <c r="L39" s="24" t="str">
        <f>IF(A39="","",'Off Non-Road Equipment'!J13)</f>
        <v/>
      </c>
    </row>
    <row r="40" spans="1:12" x14ac:dyDescent="0.3">
      <c r="A40" s="11" t="str">
        <f>IF('Idle Reduction'!A41="","",Main!B$2)</f>
        <v/>
      </c>
      <c r="B40" s="3" t="str">
        <f t="shared" si="1"/>
        <v/>
      </c>
      <c r="C40" s="3" t="str">
        <f>IF(A40="","",'Off Non-Road Equipment'!B14&amp;" - "&amp;'Off Non-Road Equipment'!D14)</f>
        <v/>
      </c>
      <c r="D40" s="3" t="str">
        <f>IF(A40="","",'Off Non-Road Equipment'!E14)</f>
        <v/>
      </c>
      <c r="E40" s="3" t="str">
        <f>IF(A40="","",IF('Idle Reduction'!B41="Yes","Actual","Estimate"))</f>
        <v/>
      </c>
      <c r="F40" s="3" t="str">
        <f>IF(A40="","",'Idle Reduction'!C41)</f>
        <v/>
      </c>
      <c r="G40" s="3" t="str">
        <f>IF('Idle Reduction'!D41="","",'Idle Reduction'!D41)</f>
        <v/>
      </c>
      <c r="H40" s="3" t="str">
        <f>IF('Export Idle Reduction'!A40="","",IF('Idle Reduction'!G41="",365,'Idle Reduction'!G41))</f>
        <v/>
      </c>
      <c r="I40" s="3" t="str">
        <f>IF('Export Idle Reduction'!A40="","",IF('Idle Reduction'!E41="",0.49,'Idle Reduction'!E41))</f>
        <v/>
      </c>
      <c r="J40" s="3" t="str">
        <f>IF(A40="","",'Off Non-Road Equipment'!G14)</f>
        <v/>
      </c>
      <c r="K40" s="3" t="str">
        <f>IF(A40="","",'Off Non-Road Equipment'!I14)</f>
        <v/>
      </c>
      <c r="L40" s="24" t="str">
        <f>IF(A40="","",'Off Non-Road Equipment'!J14)</f>
        <v/>
      </c>
    </row>
    <row r="41" spans="1:12" x14ac:dyDescent="0.3">
      <c r="A41" s="11" t="str">
        <f>IF('Idle Reduction'!A42="","",Main!B$2)</f>
        <v/>
      </c>
      <c r="B41" s="3" t="str">
        <f t="shared" si="1"/>
        <v/>
      </c>
      <c r="C41" s="3" t="str">
        <f>IF(A41="","",'Off Non-Road Equipment'!B15&amp;" - "&amp;'Off Non-Road Equipment'!D15)</f>
        <v/>
      </c>
      <c r="D41" s="3" t="str">
        <f>IF(A41="","",'Off Non-Road Equipment'!E15)</f>
        <v/>
      </c>
      <c r="E41" s="3" t="str">
        <f>IF(A41="","",IF('Idle Reduction'!B42="Yes","Actual","Estimate"))</f>
        <v/>
      </c>
      <c r="F41" s="3" t="str">
        <f>IF(A41="","",'Idle Reduction'!C42)</f>
        <v/>
      </c>
      <c r="G41" s="3" t="str">
        <f>IF('Idle Reduction'!D42="","",'Idle Reduction'!D42)</f>
        <v/>
      </c>
      <c r="H41" s="3" t="str">
        <f>IF('Export Idle Reduction'!A41="","",IF('Idle Reduction'!G42="",365,'Idle Reduction'!G42))</f>
        <v/>
      </c>
      <c r="I41" s="3" t="str">
        <f>IF('Export Idle Reduction'!A41="","",IF('Idle Reduction'!E42="",0.49,'Idle Reduction'!E42))</f>
        <v/>
      </c>
      <c r="J41" s="3" t="str">
        <f>IF(A41="","",'Off Non-Road Equipment'!G15)</f>
        <v/>
      </c>
      <c r="K41" s="3" t="str">
        <f>IF(A41="","",'Off Non-Road Equipment'!I15)</f>
        <v/>
      </c>
      <c r="L41" s="24" t="str">
        <f>IF(A41="","",'Off Non-Road Equipment'!J15)</f>
        <v/>
      </c>
    </row>
    <row r="42" spans="1:12" x14ac:dyDescent="0.3">
      <c r="A42" s="11" t="str">
        <f>IF('Idle Reduction'!A43="","",Main!B$2)</f>
        <v/>
      </c>
      <c r="B42" s="3" t="str">
        <f t="shared" si="1"/>
        <v/>
      </c>
      <c r="C42" s="3" t="str">
        <f>IF(A42="","",'Off Non-Road Equipment'!B16&amp;" - "&amp;'Off Non-Road Equipment'!D16)</f>
        <v/>
      </c>
      <c r="D42" s="3" t="str">
        <f>IF(A42="","",'Off Non-Road Equipment'!E16)</f>
        <v/>
      </c>
      <c r="E42" s="3" t="str">
        <f>IF(A42="","",IF('Idle Reduction'!B43="Yes","Actual","Estimate"))</f>
        <v/>
      </c>
      <c r="F42" s="3" t="str">
        <f>IF(A42="","",'Idle Reduction'!C43)</f>
        <v/>
      </c>
      <c r="G42" s="3" t="str">
        <f>IF('Idle Reduction'!D43="","",'Idle Reduction'!D43)</f>
        <v/>
      </c>
      <c r="H42" s="3" t="str">
        <f>IF('Export Idle Reduction'!A42="","",IF('Idle Reduction'!G43="",365,'Idle Reduction'!G43))</f>
        <v/>
      </c>
      <c r="I42" s="3" t="str">
        <f>IF('Export Idle Reduction'!A42="","",IF('Idle Reduction'!E43="",0.49,'Idle Reduction'!E43))</f>
        <v/>
      </c>
      <c r="J42" s="3" t="str">
        <f>IF(A42="","",'Off Non-Road Equipment'!G16)</f>
        <v/>
      </c>
      <c r="K42" s="3" t="str">
        <f>IF(A42="","",'Off Non-Road Equipment'!I16)</f>
        <v/>
      </c>
      <c r="L42" s="24" t="str">
        <f>IF(A42="","",'Off Non-Road Equipment'!J16)</f>
        <v/>
      </c>
    </row>
    <row r="43" spans="1:12" x14ac:dyDescent="0.3">
      <c r="A43" s="11" t="str">
        <f>IF('Idle Reduction'!A44="","",Main!B$2)</f>
        <v/>
      </c>
      <c r="B43" s="3" t="str">
        <f t="shared" si="1"/>
        <v/>
      </c>
      <c r="C43" s="3" t="str">
        <f>IF(A43="","",'Off Non-Road Equipment'!B17&amp;" - "&amp;'Off Non-Road Equipment'!D17)</f>
        <v/>
      </c>
      <c r="D43" s="3" t="str">
        <f>IF(A43="","",'Off Non-Road Equipment'!E17)</f>
        <v/>
      </c>
      <c r="E43" s="3" t="str">
        <f>IF(A43="","",IF('Idle Reduction'!B44="Yes","Actual","Estimate"))</f>
        <v/>
      </c>
      <c r="F43" s="3" t="str">
        <f>IF(A43="","",'Idle Reduction'!C44)</f>
        <v/>
      </c>
      <c r="G43" s="3" t="str">
        <f>IF('Idle Reduction'!D44="","",'Idle Reduction'!D44)</f>
        <v/>
      </c>
      <c r="H43" s="3" t="str">
        <f>IF('Export Idle Reduction'!A43="","",IF('Idle Reduction'!G44="",365,'Idle Reduction'!G44))</f>
        <v/>
      </c>
      <c r="I43" s="3" t="str">
        <f>IF('Export Idle Reduction'!A43="","",IF('Idle Reduction'!E44="",0.49,'Idle Reduction'!E44))</f>
        <v/>
      </c>
      <c r="J43" s="3" t="str">
        <f>IF(A43="","",'Off Non-Road Equipment'!G17)</f>
        <v/>
      </c>
      <c r="K43" s="3" t="str">
        <f>IF(A43="","",'Off Non-Road Equipment'!I17)</f>
        <v/>
      </c>
      <c r="L43" s="24" t="str">
        <f>IF(A43="","",'Off Non-Road Equipment'!J17)</f>
        <v/>
      </c>
    </row>
    <row r="44" spans="1:12" x14ac:dyDescent="0.3">
      <c r="A44" s="11" t="str">
        <f>IF('Idle Reduction'!A45="","",Main!B$2)</f>
        <v/>
      </c>
      <c r="B44" s="3" t="str">
        <f t="shared" si="1"/>
        <v/>
      </c>
      <c r="C44" s="3" t="str">
        <f>IF(A44="","",'Off Non-Road Equipment'!B18&amp;" - "&amp;'Off Non-Road Equipment'!D18)</f>
        <v/>
      </c>
      <c r="D44" s="3" t="str">
        <f>IF(A44="","",'Off Non-Road Equipment'!E18)</f>
        <v/>
      </c>
      <c r="E44" s="3" t="str">
        <f>IF(A44="","",IF('Idle Reduction'!B45="Yes","Actual","Estimate"))</f>
        <v/>
      </c>
      <c r="F44" s="3" t="str">
        <f>IF(A44="","",'Idle Reduction'!C45)</f>
        <v/>
      </c>
      <c r="G44" s="3" t="str">
        <f>IF('Idle Reduction'!D45="","",'Idle Reduction'!D45)</f>
        <v/>
      </c>
      <c r="H44" s="3" t="str">
        <f>IF('Export Idle Reduction'!A44="","",IF('Idle Reduction'!G45="",365,'Idle Reduction'!G45))</f>
        <v/>
      </c>
      <c r="I44" s="3" t="str">
        <f>IF('Export Idle Reduction'!A44="","",IF('Idle Reduction'!E45="",0.49,'Idle Reduction'!E45))</f>
        <v/>
      </c>
      <c r="J44" s="3" t="str">
        <f>IF(A44="","",'Off Non-Road Equipment'!G18)</f>
        <v/>
      </c>
      <c r="K44" s="3" t="str">
        <f>IF(A44="","",'Off Non-Road Equipment'!I18)</f>
        <v/>
      </c>
      <c r="L44" s="24" t="str">
        <f>IF(A44="","",'Off Non-Road Equipment'!J18)</f>
        <v/>
      </c>
    </row>
    <row r="45" spans="1:12" x14ac:dyDescent="0.3">
      <c r="A45" s="11" t="str">
        <f>IF('Idle Reduction'!A46="","",Main!B$2)</f>
        <v/>
      </c>
      <c r="B45" s="3" t="str">
        <f t="shared" si="1"/>
        <v/>
      </c>
      <c r="C45" s="3" t="str">
        <f>IF(A45="","",'Off Non-Road Equipment'!B19&amp;" - "&amp;'Off Non-Road Equipment'!D19)</f>
        <v/>
      </c>
      <c r="D45" s="3" t="str">
        <f>IF(A45="","",'Off Non-Road Equipment'!E19)</f>
        <v/>
      </c>
      <c r="E45" s="3" t="str">
        <f>IF(A45="","",IF('Idle Reduction'!B46="Yes","Actual","Estimate"))</f>
        <v/>
      </c>
      <c r="F45" s="3" t="str">
        <f>IF(A45="","",'Idle Reduction'!C46)</f>
        <v/>
      </c>
      <c r="G45" s="3" t="str">
        <f>IF('Idle Reduction'!D46="","",'Idle Reduction'!D46)</f>
        <v/>
      </c>
      <c r="H45" s="3" t="str">
        <f>IF('Export Idle Reduction'!A45="","",IF('Idle Reduction'!G46="",365,'Idle Reduction'!G46))</f>
        <v/>
      </c>
      <c r="I45" s="3" t="str">
        <f>IF('Export Idle Reduction'!A45="","",IF('Idle Reduction'!E46="",0.49,'Idle Reduction'!E46))</f>
        <v/>
      </c>
      <c r="J45" s="3" t="str">
        <f>IF(A45="","",'Off Non-Road Equipment'!G19)</f>
        <v/>
      </c>
      <c r="K45" s="3" t="str">
        <f>IF(A45="","",'Off Non-Road Equipment'!I19)</f>
        <v/>
      </c>
      <c r="L45" s="24" t="str">
        <f>IF(A45="","",'Off Non-Road Equipment'!J19)</f>
        <v/>
      </c>
    </row>
    <row r="46" spans="1:12" x14ac:dyDescent="0.3">
      <c r="A46" s="11" t="str">
        <f>IF('Idle Reduction'!A47="","",Main!B$2)</f>
        <v/>
      </c>
      <c r="B46" s="3" t="str">
        <f t="shared" si="1"/>
        <v/>
      </c>
      <c r="C46" s="3" t="str">
        <f>IF(A46="","",'Off Non-Road Equipment'!B20&amp;" - "&amp;'Off Non-Road Equipment'!D20)</f>
        <v/>
      </c>
      <c r="D46" s="3" t="str">
        <f>IF(A46="","",'Off Non-Road Equipment'!E20)</f>
        <v/>
      </c>
      <c r="E46" s="3" t="str">
        <f>IF(A46="","",IF('Idle Reduction'!B47="Yes","Actual","Estimate"))</f>
        <v/>
      </c>
      <c r="F46" s="3" t="str">
        <f>IF(A46="","",'Idle Reduction'!C47)</f>
        <v/>
      </c>
      <c r="G46" s="3" t="str">
        <f>IF('Idle Reduction'!D47="","",'Idle Reduction'!D47)</f>
        <v/>
      </c>
      <c r="H46" s="3" t="str">
        <f>IF('Export Idle Reduction'!A46="","",IF('Idle Reduction'!G47="",365,'Idle Reduction'!G47))</f>
        <v/>
      </c>
      <c r="I46" s="3" t="str">
        <f>IF('Export Idle Reduction'!A46="","",IF('Idle Reduction'!E47="",0.49,'Idle Reduction'!E47))</f>
        <v/>
      </c>
      <c r="J46" s="3" t="str">
        <f>IF(A46="","",'Off Non-Road Equipment'!G20)</f>
        <v/>
      </c>
      <c r="K46" s="3" t="str">
        <f>IF(A46="","",'Off Non-Road Equipment'!I20)</f>
        <v/>
      </c>
      <c r="L46" s="24" t="str">
        <f>IF(A46="","",'Off Non-Road Equipment'!J20)</f>
        <v/>
      </c>
    </row>
    <row r="47" spans="1:12" x14ac:dyDescent="0.3">
      <c r="A47" s="11" t="str">
        <f>IF('Idle Reduction'!A48="","",Main!B$2)</f>
        <v/>
      </c>
      <c r="B47" s="3" t="str">
        <f t="shared" si="1"/>
        <v/>
      </c>
      <c r="C47" s="3" t="str">
        <f>IF(A47="","",'Off Non-Road Equipment'!B21&amp;" - "&amp;'Off Non-Road Equipment'!D21)</f>
        <v/>
      </c>
      <c r="D47" s="3" t="str">
        <f>IF(A47="","",'Off Non-Road Equipment'!E21)</f>
        <v/>
      </c>
      <c r="E47" s="3" t="str">
        <f>IF(A47="","",IF('Idle Reduction'!B48="Yes","Actual","Estimate"))</f>
        <v/>
      </c>
      <c r="F47" s="3" t="str">
        <f>IF(A47="","",'Idle Reduction'!C48)</f>
        <v/>
      </c>
      <c r="G47" s="3" t="str">
        <f>IF('Idle Reduction'!D48="","",'Idle Reduction'!D48)</f>
        <v/>
      </c>
      <c r="H47" s="3" t="str">
        <f>IF('Export Idle Reduction'!A47="","",IF('Idle Reduction'!G48="",365,'Idle Reduction'!G48))</f>
        <v/>
      </c>
      <c r="I47" s="3" t="str">
        <f>IF('Export Idle Reduction'!A47="","",IF('Idle Reduction'!E48="",0.49,'Idle Reduction'!E48))</f>
        <v/>
      </c>
      <c r="J47" s="3" t="str">
        <f>IF(A47="","",'Off Non-Road Equipment'!G21)</f>
        <v/>
      </c>
      <c r="K47" s="3" t="str">
        <f>IF(A47="","",'Off Non-Road Equipment'!I21)</f>
        <v/>
      </c>
      <c r="L47" s="24" t="str">
        <f>IF(A47="","",'Off Non-Road Equipment'!J21)</f>
        <v/>
      </c>
    </row>
    <row r="48" spans="1:12" x14ac:dyDescent="0.3">
      <c r="A48" s="11" t="str">
        <f>IF('Idle Reduction'!A49="","",Main!B$2)</f>
        <v/>
      </c>
      <c r="B48" s="3" t="str">
        <f t="shared" si="1"/>
        <v/>
      </c>
      <c r="C48" s="3" t="str">
        <f>IF(A48="","",'Off Non-Road Equipment'!B22&amp;" - "&amp;'Off Non-Road Equipment'!D22)</f>
        <v/>
      </c>
      <c r="D48" s="3" t="str">
        <f>IF(A48="","",'Off Non-Road Equipment'!E22)</f>
        <v/>
      </c>
      <c r="E48" s="3" t="str">
        <f>IF(A48="","",IF('Idle Reduction'!B49="Yes","Actual","Estimate"))</f>
        <v/>
      </c>
      <c r="F48" s="3" t="str">
        <f>IF(A48="","",'Idle Reduction'!C49)</f>
        <v/>
      </c>
      <c r="G48" s="3" t="str">
        <f>IF('Idle Reduction'!D49="","",'Idle Reduction'!D49)</f>
        <v/>
      </c>
      <c r="H48" s="3" t="str">
        <f>IF('Export Idle Reduction'!A48="","",IF('Idle Reduction'!G49="",365,'Idle Reduction'!G49))</f>
        <v/>
      </c>
      <c r="I48" s="3" t="str">
        <f>IF('Export Idle Reduction'!A48="","",IF('Idle Reduction'!E49="",0.49,'Idle Reduction'!E49))</f>
        <v/>
      </c>
      <c r="J48" s="3" t="str">
        <f>IF(A48="","",'Off Non-Road Equipment'!G22)</f>
        <v/>
      </c>
      <c r="K48" s="3" t="str">
        <f>IF(A48="","",'Off Non-Road Equipment'!I22)</f>
        <v/>
      </c>
      <c r="L48" s="24" t="str">
        <f>IF(A48="","",'Off Non-Road Equipment'!J22)</f>
        <v/>
      </c>
    </row>
    <row r="49" spans="1:12" x14ac:dyDescent="0.3">
      <c r="A49" s="11" t="str">
        <f>IF('Idle Reduction'!A50="","",Main!B$2)</f>
        <v/>
      </c>
      <c r="B49" s="3" t="str">
        <f t="shared" si="1"/>
        <v/>
      </c>
      <c r="C49" s="3" t="str">
        <f>IF(A49="","",'Off Non-Road Equipment'!B23&amp;" - "&amp;'Off Non-Road Equipment'!D23)</f>
        <v/>
      </c>
      <c r="D49" s="3" t="str">
        <f>IF(A49="","",'Off Non-Road Equipment'!E23)</f>
        <v/>
      </c>
      <c r="E49" s="3" t="str">
        <f>IF(A49="","",IF('Idle Reduction'!B50="Yes","Actual","Estimate"))</f>
        <v/>
      </c>
      <c r="F49" s="3" t="str">
        <f>IF(A49="","",'Idle Reduction'!C50)</f>
        <v/>
      </c>
      <c r="G49" s="3" t="str">
        <f>IF('Idle Reduction'!D50="","",'Idle Reduction'!D50)</f>
        <v/>
      </c>
      <c r="H49" s="3" t="str">
        <f>IF('Export Idle Reduction'!A49="","",IF('Idle Reduction'!G50="",365,'Idle Reduction'!G50))</f>
        <v/>
      </c>
      <c r="I49" s="3" t="str">
        <f>IF('Export Idle Reduction'!A49="","",IF('Idle Reduction'!E50="",0.49,'Idle Reduction'!E50))</f>
        <v/>
      </c>
      <c r="J49" s="3" t="str">
        <f>IF(A49="","",'Off Non-Road Equipment'!G23)</f>
        <v/>
      </c>
      <c r="K49" s="3" t="str">
        <f>IF(A49="","",'Off Non-Road Equipment'!I23)</f>
        <v/>
      </c>
      <c r="L49" s="24" t="str">
        <f>IF(A49="","",'Off Non-Road Equipment'!J23)</f>
        <v/>
      </c>
    </row>
    <row r="50" spans="1:12" x14ac:dyDescent="0.3">
      <c r="A50" s="11" t="str">
        <f>IF('Idle Reduction'!A51="","",Main!B$2)</f>
        <v/>
      </c>
      <c r="B50" s="3" t="str">
        <f t="shared" si="1"/>
        <v/>
      </c>
      <c r="C50" s="3" t="str">
        <f>IF(A50="","",'Off Non-Road Equipment'!B24&amp;" - "&amp;'Off Non-Road Equipment'!D24)</f>
        <v/>
      </c>
      <c r="D50" s="3" t="str">
        <f>IF(A50="","",'Off Non-Road Equipment'!E24)</f>
        <v/>
      </c>
      <c r="E50" s="3" t="str">
        <f>IF(A50="","",IF('Idle Reduction'!B51="Yes","Actual","Estimate"))</f>
        <v/>
      </c>
      <c r="F50" s="3" t="str">
        <f>IF(A50="","",'Idle Reduction'!C51)</f>
        <v/>
      </c>
      <c r="G50" s="3" t="str">
        <f>IF('Idle Reduction'!D51="","",'Idle Reduction'!D51)</f>
        <v/>
      </c>
      <c r="H50" s="3" t="str">
        <f>IF('Export Idle Reduction'!A50="","",IF('Idle Reduction'!G51="",365,'Idle Reduction'!G51))</f>
        <v/>
      </c>
      <c r="I50" s="3" t="str">
        <f>IF('Export Idle Reduction'!A50="","",IF('Idle Reduction'!E51="",0.49,'Idle Reduction'!E51))</f>
        <v/>
      </c>
      <c r="J50" s="3" t="str">
        <f>IF(A50="","",'Off Non-Road Equipment'!G24)</f>
        <v/>
      </c>
      <c r="K50" s="3" t="str">
        <f>IF(A50="","",'Off Non-Road Equipment'!I24)</f>
        <v/>
      </c>
      <c r="L50" s="24" t="str">
        <f>IF(A50="","",'Off Non-Road Equipment'!J24)</f>
        <v/>
      </c>
    </row>
    <row r="51" spans="1:12" x14ac:dyDescent="0.3">
      <c r="A51" s="11" t="str">
        <f>IF('Idle Reduction'!A52="","",Main!B$2)</f>
        <v/>
      </c>
      <c r="B51" s="3" t="str">
        <f t="shared" si="1"/>
        <v/>
      </c>
      <c r="C51" s="3" t="str">
        <f>IF(A51="","",'Off Non-Road Equipment'!B25&amp;" - "&amp;'Off Non-Road Equipment'!D25)</f>
        <v/>
      </c>
      <c r="D51" s="3" t="str">
        <f>IF(A51="","",'Off Non-Road Equipment'!E25)</f>
        <v/>
      </c>
      <c r="E51" s="3" t="str">
        <f>IF(A51="","",IF('Idle Reduction'!B52="Yes","Actual","Estimate"))</f>
        <v/>
      </c>
      <c r="F51" s="3" t="str">
        <f>IF(A51="","",'Idle Reduction'!C52)</f>
        <v/>
      </c>
      <c r="G51" s="3" t="str">
        <f>IF('Idle Reduction'!D52="","",'Idle Reduction'!D52)</f>
        <v/>
      </c>
      <c r="H51" s="3" t="str">
        <f>IF('Export Idle Reduction'!A51="","",IF('Idle Reduction'!G52="",365,'Idle Reduction'!G52))</f>
        <v/>
      </c>
      <c r="I51" s="3" t="str">
        <f>IF('Export Idle Reduction'!A51="","",IF('Idle Reduction'!E52="",0.49,'Idle Reduction'!E52))</f>
        <v/>
      </c>
      <c r="J51" s="3" t="str">
        <f>IF(A51="","",'Off Non-Road Equipment'!G25)</f>
        <v/>
      </c>
      <c r="K51" s="3" t="str">
        <f>IF(A51="","",'Off Non-Road Equipment'!I25)</f>
        <v/>
      </c>
      <c r="L51" s="24" t="str">
        <f>IF(A51="","",'Off Non-Road Equipment'!J25)</f>
        <v/>
      </c>
    </row>
    <row r="52" spans="1:12" x14ac:dyDescent="0.3">
      <c r="A52" s="11" t="str">
        <f>IF('Idle Reduction'!A53="","",Main!B$2)</f>
        <v/>
      </c>
      <c r="B52" s="3" t="str">
        <f t="shared" si="1"/>
        <v/>
      </c>
      <c r="C52" s="3" t="str">
        <f>IF(A52="","",'Off Non-Road Equipment'!B26&amp;" - "&amp;'Off Non-Road Equipment'!D26)</f>
        <v/>
      </c>
      <c r="D52" s="3" t="str">
        <f>IF(A52="","",'Off Non-Road Equipment'!E26)</f>
        <v/>
      </c>
      <c r="E52" s="3" t="str">
        <f>IF(A52="","",IF('Idle Reduction'!B53="Yes","Actual","Estimate"))</f>
        <v/>
      </c>
      <c r="F52" s="3" t="str">
        <f>IF(A52="","",'Idle Reduction'!C53)</f>
        <v/>
      </c>
      <c r="G52" s="3" t="str">
        <f>IF('Idle Reduction'!D53="","",'Idle Reduction'!D53)</f>
        <v/>
      </c>
      <c r="H52" s="3" t="str">
        <f>IF('Export Idle Reduction'!A52="","",IF('Idle Reduction'!G53="",365,'Idle Reduction'!G53))</f>
        <v/>
      </c>
      <c r="I52" s="3" t="str">
        <f>IF('Export Idle Reduction'!A52="","",IF('Idle Reduction'!E53="",0.49,'Idle Reduction'!E53))</f>
        <v/>
      </c>
      <c r="J52" s="3" t="str">
        <f>IF(A52="","",'Off Non-Road Equipment'!G26)</f>
        <v/>
      </c>
      <c r="K52" s="3" t="str">
        <f>IF(A52="","",'Off Non-Road Equipment'!I26)</f>
        <v/>
      </c>
      <c r="L52" s="24" t="str">
        <f>IF(A52="","",'Off Non-Road Equipment'!J26)</f>
        <v/>
      </c>
    </row>
    <row r="53" spans="1:12" ht="15" thickBot="1" x14ac:dyDescent="0.35">
      <c r="A53" s="13" t="str">
        <f>IF('Idle Reduction'!A54="","",Main!B$2)</f>
        <v/>
      </c>
      <c r="B53" s="27" t="str">
        <f t="shared" si="1"/>
        <v/>
      </c>
      <c r="C53" s="27" t="str">
        <f>IF(A53="","",'Off Non-Road Equipment'!B27&amp;" - "&amp;'Off Non-Road Equipment'!D27)</f>
        <v/>
      </c>
      <c r="D53" s="27" t="str">
        <f>IF(A53="","",'Off Non-Road Equipment'!E27)</f>
        <v/>
      </c>
      <c r="E53" s="27" t="str">
        <f>IF(A53="","",IF('Idle Reduction'!B54="Yes","Actual","Estimate"))</f>
        <v/>
      </c>
      <c r="F53" s="27" t="str">
        <f>IF(A53="","",'Idle Reduction'!C54)</f>
        <v/>
      </c>
      <c r="G53" s="27" t="str">
        <f>IF('Idle Reduction'!D54="","",'Idle Reduction'!D54)</f>
        <v/>
      </c>
      <c r="H53" s="27" t="str">
        <f>IF('Export Idle Reduction'!A53="","",IF('Idle Reduction'!G54="",365,'Idle Reduction'!G54))</f>
        <v/>
      </c>
      <c r="I53" s="27" t="str">
        <f>IF('Export Idle Reduction'!A53="","",IF('Idle Reduction'!E54="",0.49,'Idle Reduction'!E54))</f>
        <v/>
      </c>
      <c r="J53" s="27" t="str">
        <f>IF(A53="","",'Off Non-Road Equipment'!G27)</f>
        <v/>
      </c>
      <c r="K53" s="27" t="str">
        <f>IF(A53="","",'Off Non-Road Equipment'!I27)</f>
        <v/>
      </c>
      <c r="L53" s="28" t="str">
        <f>IF(A53="","",'Off Non-Road Equipment'!J27)</f>
        <v/>
      </c>
    </row>
  </sheetData>
  <mergeCells count="2">
    <mergeCell ref="Q1:T1"/>
    <mergeCell ref="Q4:T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1646-43A6-472D-AE28-E0111C241E63}">
  <dimension ref="A1:J25"/>
  <sheetViews>
    <sheetView workbookViewId="0">
      <selection activeCell="B9" sqref="B9:B10"/>
    </sheetView>
  </sheetViews>
  <sheetFormatPr defaultRowHeight="14.4" x14ac:dyDescent="0.3"/>
  <cols>
    <col min="1" max="1" width="77.5546875" customWidth="1"/>
    <col min="2" max="2" width="21.5546875" bestFit="1" customWidth="1"/>
    <col min="8" max="8" width="36.109375" bestFit="1" customWidth="1"/>
    <col min="9" max="9" width="8.88671875" hidden="1" customWidth="1"/>
  </cols>
  <sheetData>
    <row r="1" spans="1:10" ht="26.4" thickBot="1" x14ac:dyDescent="0.55000000000000004">
      <c r="A1" s="4" t="s">
        <v>124</v>
      </c>
      <c r="B1" s="5"/>
      <c r="G1" s="271" t="s">
        <v>272</v>
      </c>
      <c r="H1" s="271"/>
      <c r="I1" s="271"/>
      <c r="J1" s="271"/>
    </row>
    <row r="2" spans="1:10" ht="15.6" x14ac:dyDescent="0.3">
      <c r="A2" s="228" t="s">
        <v>125</v>
      </c>
      <c r="B2" s="69"/>
      <c r="G2" s="204">
        <v>1</v>
      </c>
      <c r="H2" s="210" t="s">
        <v>132</v>
      </c>
    </row>
    <row r="3" spans="1:10" ht="15.6" x14ac:dyDescent="0.3">
      <c r="A3" s="229" t="s">
        <v>126</v>
      </c>
      <c r="B3" s="70"/>
      <c r="G3" s="204">
        <v>2</v>
      </c>
      <c r="H3" s="211" t="s">
        <v>162</v>
      </c>
    </row>
    <row r="4" spans="1:10" ht="15.6" x14ac:dyDescent="0.3">
      <c r="A4" s="229" t="s">
        <v>127</v>
      </c>
      <c r="B4" s="74"/>
      <c r="G4" s="204">
        <v>3</v>
      </c>
      <c r="H4" s="211" t="s">
        <v>172</v>
      </c>
    </row>
    <row r="5" spans="1:10" ht="15.6" x14ac:dyDescent="0.3">
      <c r="A5" s="229" t="s">
        <v>128</v>
      </c>
      <c r="B5" s="70"/>
      <c r="G5" s="204">
        <v>4</v>
      </c>
      <c r="H5" s="211" t="s">
        <v>223</v>
      </c>
    </row>
    <row r="6" spans="1:10" ht="15.6" x14ac:dyDescent="0.3">
      <c r="A6" s="229" t="s">
        <v>129</v>
      </c>
      <c r="B6" s="230"/>
      <c r="G6" s="204">
        <v>5</v>
      </c>
      <c r="H6" s="211" t="s">
        <v>182</v>
      </c>
    </row>
    <row r="7" spans="1:10" ht="15.6" x14ac:dyDescent="0.3">
      <c r="A7" s="229" t="s">
        <v>130</v>
      </c>
      <c r="B7" s="231"/>
      <c r="G7" s="204">
        <v>6</v>
      </c>
      <c r="H7" s="211" t="s">
        <v>153</v>
      </c>
    </row>
    <row r="8" spans="1:10" ht="16.2" thickBot="1" x14ac:dyDescent="0.35">
      <c r="A8" s="229" t="str">
        <f>"Is "&amp;B2&amp;" interested in grant funding to help with alternative fuel projects?"</f>
        <v>Is  interested in grant funding to help with alternative fuel projects?</v>
      </c>
      <c r="B8" s="232"/>
      <c r="G8" s="204">
        <v>7</v>
      </c>
      <c r="H8" s="211" t="s">
        <v>158</v>
      </c>
    </row>
    <row r="9" spans="1:10" ht="16.8" thickTop="1" thickBot="1" x14ac:dyDescent="0.35">
      <c r="A9" s="272" t="str">
        <f>IF(B2="","","Would you like to receive a copy of the DOE's assesment of your Gallons of Gasoline saved and Green House Gas Emissions Reduced based on this survey?")</f>
        <v/>
      </c>
      <c r="B9" s="273"/>
      <c r="G9" s="204">
        <v>8</v>
      </c>
      <c r="H9" s="211" t="s">
        <v>285</v>
      </c>
      <c r="I9" s="209">
        <f>IF(B18="Yes",1,IF(B24="Yes",1,0))</f>
        <v>0</v>
      </c>
    </row>
    <row r="10" spans="1:10" ht="16.8" thickTop="1" thickBot="1" x14ac:dyDescent="0.35">
      <c r="A10" s="272"/>
      <c r="B10" s="273"/>
      <c r="G10" s="204">
        <v>9</v>
      </c>
      <c r="H10" s="212" t="s">
        <v>237</v>
      </c>
    </row>
    <row r="11" spans="1:10" x14ac:dyDescent="0.3">
      <c r="A11" s="274" t="str">
        <f>IF(ISNUMBER(MATCH(B2, List!B22:B57, 0)), "You are a National Clean Fleet Partner, and do not need to submit any vehicle usage data to the Houston-Galveston Clean Cities Coalition", "")</f>
        <v/>
      </c>
      <c r="B11" s="275"/>
    </row>
    <row r="12" spans="1:10" ht="15" thickBot="1" x14ac:dyDescent="0.35">
      <c r="A12" s="276"/>
      <c r="B12" s="277"/>
    </row>
    <row r="13" spans="1:10" x14ac:dyDescent="0.3">
      <c r="A13" s="269"/>
      <c r="B13" s="268"/>
    </row>
    <row r="15" spans="1:10" ht="26.4" thickBot="1" x14ac:dyDescent="0.55000000000000004">
      <c r="A15" s="4" t="s">
        <v>359</v>
      </c>
    </row>
    <row r="16" spans="1:10" ht="31.2" customHeight="1" x14ac:dyDescent="0.3">
      <c r="A16" s="228" t="str">
        <f>"Did "&amp;B$2&amp;" use any On-Road vehicles in "&amp;List!B$2&amp;"?"</f>
        <v>Did  use any On-Road vehicles in 2026?</v>
      </c>
      <c r="B16" s="233"/>
    </row>
    <row r="17" spans="1:9" x14ac:dyDescent="0.3">
      <c r="A17" s="229" t="str">
        <f>IF(B16="Yes","    Were any of the On-Road vehicles all electric vehicles or electric hybrids?","")</f>
        <v/>
      </c>
      <c r="B17" s="24"/>
      <c r="C17" t="str">
        <f>IF(B17="Yes","&lt;--- You will need to enter electric vehicles on a separate tab (2 Electric Vehicles)","")</f>
        <v/>
      </c>
    </row>
    <row r="18" spans="1:9" ht="28.8" x14ac:dyDescent="0.3">
      <c r="A18" s="229" t="str">
        <f>"    Did "&amp;B2&amp;" use any route optimization programs for any of the ' On-Road' vehicles using gasoline or diesel?"</f>
        <v xml:space="preserve">    Did  use any route optimization programs for any of the ' On-Road' vehicles using gasoline or diesel?</v>
      </c>
      <c r="B18" s="24"/>
    </row>
    <row r="19" spans="1:9" x14ac:dyDescent="0.3">
      <c r="A19" s="229" t="str">
        <f>"Did "&amp;B$2&amp;" use any Off of Non-Road equipment in "&amp;List!B$2&amp;"?"</f>
        <v>Did  use any Off of Non-Road equipment in 2026?</v>
      </c>
      <c r="B19" s="232"/>
      <c r="I19" s="232"/>
    </row>
    <row r="20" spans="1:9" ht="28.2" customHeight="1" thickBot="1" x14ac:dyDescent="0.35">
      <c r="A20" s="11" t="str">
        <f>"Did "&amp;B$2&amp;" sell any alternative fuels in "&amp;List!B$2&amp;"?"</f>
        <v>Did  sell any alternative fuels in 2026?</v>
      </c>
      <c r="B20" s="232"/>
      <c r="H20" s="13" t="str">
        <f>IF(I19=List!B16,"    Which partner is the organization associated with",IF(I19=List!B18,"    Is the organzation owned by a company in the list ---&gt;",""))</f>
        <v/>
      </c>
      <c r="I20" s="76"/>
    </row>
    <row r="21" spans="1:9" x14ac:dyDescent="0.3">
      <c r="A21" s="229" t="str">
        <f>"Did "&amp;B$2&amp;" use any idle reduction practices in "&amp;List!B$2&amp;"?"</f>
        <v>Did  use any idle reduction practices in 2026?</v>
      </c>
      <c r="B21" s="232"/>
    </row>
    <row r="22" spans="1:9" ht="30" customHeight="1" x14ac:dyDescent="0.3">
      <c r="A22" s="229" t="str">
        <f>"Did "&amp;B$2&amp;" establish any NEW alternative fueling infrastructure (including electric chargers) in "&amp;List!B$2&amp;"?"</f>
        <v>Did  establish any NEW alternative fueling infrastructure (including electric chargers) in 2026?</v>
      </c>
      <c r="B22" s="232"/>
    </row>
    <row r="23" spans="1:9" ht="30" customHeight="1" x14ac:dyDescent="0.3">
      <c r="A23" s="229" t="str">
        <f>IF(B16="Yes","    Does "&amp;B$2&amp;" have any electric chargers on site?","")</f>
        <v/>
      </c>
      <c r="B23" s="24"/>
    </row>
    <row r="24" spans="1:9" ht="28.8" x14ac:dyDescent="0.3">
      <c r="A24" s="229" t="str">
        <f>"Does "&amp;B2&amp;" have an established 'commute to work' program (including teleworking, work from home, and compressed work week)?"</f>
        <v>Does  have an established 'commute to work' program (including teleworking, work from home, and compressed work week)?</v>
      </c>
      <c r="B24" s="232"/>
    </row>
    <row r="25" spans="1:9" ht="15" thickBot="1" x14ac:dyDescent="0.35">
      <c r="A25" s="234" t="str">
        <f>"Does "&amp;B2&amp;" own any Truck Stop Electrification facilities?"</f>
        <v>Does  own any Truck Stop Electrification facilities?</v>
      </c>
      <c r="B25" s="235"/>
    </row>
  </sheetData>
  <sortState xmlns:xlrd2="http://schemas.microsoft.com/office/spreadsheetml/2017/richdata2" ref="A15:C20">
    <sortCondition ref="C14:C20"/>
  </sortState>
  <mergeCells count="4">
    <mergeCell ref="G1:J1"/>
    <mergeCell ref="A9:A10"/>
    <mergeCell ref="B9:B10"/>
    <mergeCell ref="A11:B12"/>
  </mergeCells>
  <conditionalFormatting sqref="A11:B12">
    <cfRule type="expression" dxfId="169" priority="1">
      <formula>$A$11=""</formula>
    </cfRule>
  </conditionalFormatting>
  <conditionalFormatting sqref="B17:B18 B23">
    <cfRule type="expression" dxfId="168" priority="54">
      <formula>$B$16="Yes"</formula>
    </cfRule>
  </conditionalFormatting>
  <conditionalFormatting sqref="H2">
    <cfRule type="expression" dxfId="167" priority="20">
      <formula>$B$16="No"</formula>
    </cfRule>
    <cfRule type="expression" dxfId="166" priority="21">
      <formula>$B$16=""</formula>
    </cfRule>
  </conditionalFormatting>
  <conditionalFormatting sqref="H3">
    <cfRule type="expression" dxfId="165" priority="18">
      <formula>$B$17="No"</formula>
    </cfRule>
    <cfRule type="expression" dxfId="164" priority="19">
      <formula>$B$17=""</formula>
    </cfRule>
  </conditionalFormatting>
  <conditionalFormatting sqref="H4">
    <cfRule type="expression" dxfId="163" priority="16">
      <formula>$B$22="No"</formula>
    </cfRule>
    <cfRule type="expression" dxfId="162" priority="17">
      <formula>$B$22=""</formula>
    </cfRule>
  </conditionalFormatting>
  <conditionalFormatting sqref="H5">
    <cfRule type="expression" dxfId="161" priority="14">
      <formula>$B$23="No"</formula>
    </cfRule>
    <cfRule type="expression" dxfId="160" priority="15">
      <formula>$B$23=""</formula>
    </cfRule>
  </conditionalFormatting>
  <conditionalFormatting sqref="H6">
    <cfRule type="expression" dxfId="159" priority="12">
      <formula>$B$19="No"</formula>
    </cfRule>
    <cfRule type="expression" dxfId="158" priority="13">
      <formula>$B$19=""</formula>
    </cfRule>
  </conditionalFormatting>
  <conditionalFormatting sqref="H7">
    <cfRule type="expression" dxfId="157" priority="10">
      <formula>$B$21="No"</formula>
    </cfRule>
    <cfRule type="expression" dxfId="156" priority="11">
      <formula>$B$21=""</formula>
    </cfRule>
  </conditionalFormatting>
  <conditionalFormatting sqref="H8">
    <cfRule type="expression" dxfId="155" priority="8">
      <formula>$B$20="No"</formula>
    </cfRule>
    <cfRule type="expression" dxfId="154" priority="9">
      <formula>$B$20=""</formula>
    </cfRule>
  </conditionalFormatting>
  <conditionalFormatting sqref="H9">
    <cfRule type="expression" dxfId="153" priority="4">
      <formula>$I$9=0</formula>
    </cfRule>
  </conditionalFormatting>
  <conditionalFormatting sqref="H10">
    <cfRule type="expression" dxfId="152" priority="2">
      <formula>$B$25="No"</formula>
    </cfRule>
    <cfRule type="expression" dxfId="151" priority="3">
      <formula>$B$25=""</formula>
    </cfRule>
  </conditionalFormatting>
  <conditionalFormatting sqref="I20">
    <cfRule type="expression" dxfId="150" priority="55">
      <formula>$H$20=""</formula>
    </cfRule>
  </conditionalFormatting>
  <hyperlinks>
    <hyperlink ref="H2" location="'On Road Fleet'!A1" display="On-Road Fleet" xr:uid="{E3A37654-B24F-4F37-9E50-096379CDF45B}"/>
    <hyperlink ref="H3" location="'Electric Vehicles'!A1" display="Electric Vehicles" xr:uid="{AEB9AF18-6CDD-480F-8474-5065A3A88457}"/>
    <hyperlink ref="H5" location="'Electric Chargers'!A1" display="Electric Chargers" xr:uid="{651E9569-C5DB-4A8A-9689-095CEE06F86D}"/>
    <hyperlink ref="H6" location="'Off Non-Road Equipment'!A1" display="Off Non-Road Equipment" xr:uid="{16CEDA59-4F39-42B4-B35E-78F40E4CC1A5}"/>
    <hyperlink ref="H7" location="'Idle Reduction'!A1" display="Idle Reduction" xr:uid="{454E981E-0B8C-46EA-ADC3-E12D6BEE0477}"/>
    <hyperlink ref="H8" location="'Fuel Sales'!A1" display="Fuel Sales" xr:uid="{75FC6B55-9D39-4014-A9E3-C544537A9C27}"/>
    <hyperlink ref="H9" location="VMT!A1" display="VMT" xr:uid="{2FFA9D08-37CD-4FEF-BAA5-82A187A25D7B}"/>
    <hyperlink ref="H4" location="'New Stations'!A1" display="New Stations" xr:uid="{7DB84E0F-73BD-4D64-A3F1-050A8C72B889}"/>
    <hyperlink ref="H10" location="'Truck Stops'!A1" display="Truck Stops" xr:uid="{E4D7B018-8DDC-4237-9C2F-730EB3496515}"/>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75C767EC-582C-41E1-A7D7-8BCAB7EA5285}">
          <x14:formula1>
            <xm:f>List!$B$5:$B$13</xm:f>
          </x14:formula1>
          <xm:sqref>B4</xm:sqref>
        </x14:dataValidation>
        <x14:dataValidation type="list" allowBlank="1" showInputMessage="1" showErrorMessage="1" xr:uid="{4EF8DA7C-75DA-46C7-B3A4-E9AEF5DF598A}">
          <x14:formula1>
            <xm:f>List!$B$22:$B$48</xm:f>
          </x14:formula1>
          <xm:sqref>I20</xm:sqref>
        </x14:dataValidation>
        <x14:dataValidation type="list" allowBlank="1" showInputMessage="1" showErrorMessage="1" xr:uid="{9E1E8B6D-A200-4381-BB13-A4F21085E916}">
          <x14:formula1>
            <xm:f>List!$B$16:$B$18</xm:f>
          </x14:formula1>
          <xm:sqref>I19</xm:sqref>
        </x14:dataValidation>
        <x14:dataValidation type="list" allowBlank="1" showInputMessage="1" showErrorMessage="1" xr:uid="{8103110A-6172-4218-9479-8CA9AD82BC56}">
          <x14:formula1>
            <xm:f>List!$J$25:$J$26</xm:f>
          </x14:formula1>
          <xm:sqref>B8 B16:B25 B9:B10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6A0A-92EE-436B-8174-4AF312E245FD}">
  <dimension ref="B1:P48"/>
  <sheetViews>
    <sheetView workbookViewId="0">
      <selection activeCell="C5" sqref="C5"/>
    </sheetView>
  </sheetViews>
  <sheetFormatPr defaultRowHeight="14.4" x14ac:dyDescent="0.3"/>
  <cols>
    <col min="1" max="1" width="4.44140625" customWidth="1"/>
    <col min="2" max="2" width="35.5546875" customWidth="1"/>
    <col min="3" max="3" width="5.44140625" customWidth="1"/>
    <col min="4" max="4" width="50" bestFit="1" customWidth="1"/>
    <col min="6" max="6" width="50" bestFit="1" customWidth="1"/>
    <col min="8" max="8" width="22.33203125" bestFit="1" customWidth="1"/>
    <col min="10" max="10" width="38.5546875" bestFit="1" customWidth="1"/>
    <col min="12" max="12" width="36.109375" bestFit="1" customWidth="1"/>
    <col min="14" max="14" width="28.5546875" bestFit="1" customWidth="1"/>
  </cols>
  <sheetData>
    <row r="1" spans="2:16" x14ac:dyDescent="0.3">
      <c r="B1" s="1" t="s">
        <v>131</v>
      </c>
      <c r="D1" s="1" t="s">
        <v>67</v>
      </c>
      <c r="F1" s="1" t="s">
        <v>88</v>
      </c>
      <c r="H1" s="1" t="s">
        <v>4</v>
      </c>
      <c r="J1" s="1" t="s">
        <v>4</v>
      </c>
    </row>
    <row r="2" spans="2:16" x14ac:dyDescent="0.3">
      <c r="B2">
        <v>2026</v>
      </c>
      <c r="D2" t="s">
        <v>70</v>
      </c>
      <c r="F2" t="s">
        <v>92</v>
      </c>
      <c r="H2" t="str">
        <f>D10</f>
        <v xml:space="preserve">  All Electric</v>
      </c>
      <c r="J2" t="str">
        <f>H2</f>
        <v xml:space="preserve">  All Electric</v>
      </c>
      <c r="L2" s="150"/>
      <c r="N2" s="147"/>
      <c r="O2" s="147"/>
      <c r="P2" s="147"/>
    </row>
    <row r="3" spans="2:16" x14ac:dyDescent="0.3">
      <c r="D3" t="s">
        <v>8</v>
      </c>
      <c r="F3" t="s">
        <v>97</v>
      </c>
      <c r="H3" t="s">
        <v>12</v>
      </c>
      <c r="J3" s="149" t="str">
        <f>H4</f>
        <v xml:space="preserve">  Plug-in Hybrid</v>
      </c>
      <c r="L3" s="151"/>
      <c r="N3" s="148"/>
      <c r="O3" s="148"/>
      <c r="P3" s="148"/>
    </row>
    <row r="4" spans="2:16" x14ac:dyDescent="0.3">
      <c r="B4" s="1" t="s">
        <v>0</v>
      </c>
      <c r="F4" t="s">
        <v>102</v>
      </c>
      <c r="H4" t="s">
        <v>15</v>
      </c>
      <c r="J4" s="149" t="s">
        <v>226</v>
      </c>
      <c r="L4" s="151"/>
      <c r="N4" s="148"/>
      <c r="O4" s="148"/>
      <c r="P4" s="148"/>
    </row>
    <row r="5" spans="2:16" x14ac:dyDescent="0.3">
      <c r="B5" t="s">
        <v>5</v>
      </c>
      <c r="D5" s="1" t="s">
        <v>19</v>
      </c>
      <c r="J5" s="149"/>
      <c r="L5" s="151"/>
      <c r="N5" s="148"/>
      <c r="O5" s="148"/>
      <c r="P5" s="148"/>
    </row>
    <row r="6" spans="2:16" x14ac:dyDescent="0.3">
      <c r="B6" t="s">
        <v>9</v>
      </c>
      <c r="D6" t="s">
        <v>22</v>
      </c>
      <c r="H6" s="1" t="s">
        <v>20</v>
      </c>
      <c r="J6" s="1" t="s">
        <v>229</v>
      </c>
      <c r="L6" s="151"/>
      <c r="N6" s="148"/>
      <c r="O6" s="148"/>
      <c r="P6" s="148"/>
    </row>
    <row r="7" spans="2:16" x14ac:dyDescent="0.3">
      <c r="B7" t="s">
        <v>13</v>
      </c>
      <c r="D7" t="s">
        <v>25</v>
      </c>
      <c r="F7" s="1" t="s">
        <v>93</v>
      </c>
      <c r="H7" t="s">
        <v>23</v>
      </c>
      <c r="J7" s="149" t="s">
        <v>230</v>
      </c>
      <c r="L7" s="151"/>
      <c r="N7" s="148"/>
      <c r="O7" s="148"/>
      <c r="P7" s="148"/>
    </row>
    <row r="8" spans="2:16" x14ac:dyDescent="0.3">
      <c r="B8" t="s">
        <v>16</v>
      </c>
      <c r="D8" t="s">
        <v>28</v>
      </c>
      <c r="F8" t="s">
        <v>98</v>
      </c>
      <c r="H8" t="s">
        <v>26</v>
      </c>
      <c r="J8" s="151" t="s">
        <v>231</v>
      </c>
      <c r="L8" s="151"/>
      <c r="N8" s="148"/>
      <c r="O8" s="148"/>
      <c r="P8" s="148"/>
    </row>
    <row r="9" spans="2:16" x14ac:dyDescent="0.3">
      <c r="B9" t="s">
        <v>17</v>
      </c>
      <c r="D9" t="s">
        <v>30</v>
      </c>
      <c r="F9" t="s">
        <v>103</v>
      </c>
      <c r="H9" t="s">
        <v>29</v>
      </c>
      <c r="J9" s="149"/>
      <c r="L9" s="151"/>
      <c r="N9" s="148"/>
      <c r="O9" s="148"/>
      <c r="P9" s="148"/>
    </row>
    <row r="10" spans="2:16" x14ac:dyDescent="0.3">
      <c r="B10" t="s">
        <v>18</v>
      </c>
      <c r="D10" t="s">
        <v>31</v>
      </c>
      <c r="J10" s="149"/>
      <c r="L10" s="151"/>
    </row>
    <row r="11" spans="2:16" x14ac:dyDescent="0.3">
      <c r="B11" t="s">
        <v>21</v>
      </c>
      <c r="D11" t="s">
        <v>32</v>
      </c>
      <c r="J11" s="149"/>
      <c r="L11" s="151"/>
    </row>
    <row r="12" spans="2:16" ht="28.8" x14ac:dyDescent="0.3">
      <c r="B12" t="s">
        <v>24</v>
      </c>
      <c r="D12" t="s">
        <v>33</v>
      </c>
      <c r="F12" s="1" t="s">
        <v>37</v>
      </c>
      <c r="H12" s="1" t="s">
        <v>2</v>
      </c>
      <c r="J12" s="149"/>
      <c r="L12" s="151"/>
      <c r="N12" s="1"/>
      <c r="O12" s="146" t="s">
        <v>216</v>
      </c>
    </row>
    <row r="13" spans="2:16" x14ac:dyDescent="0.3">
      <c r="B13" t="s">
        <v>27</v>
      </c>
      <c r="D13" t="s">
        <v>36</v>
      </c>
      <c r="F13" t="s">
        <v>41</v>
      </c>
      <c r="H13" t="s">
        <v>7</v>
      </c>
      <c r="J13" s="149"/>
      <c r="L13" s="151"/>
      <c r="N13" t="s">
        <v>100</v>
      </c>
      <c r="O13" s="138">
        <v>6.3</v>
      </c>
    </row>
    <row r="14" spans="2:16" x14ac:dyDescent="0.3">
      <c r="D14" t="s">
        <v>40</v>
      </c>
      <c r="F14" t="s">
        <v>45</v>
      </c>
      <c r="H14" t="s">
        <v>11</v>
      </c>
      <c r="J14" s="149"/>
      <c r="L14" s="150"/>
      <c r="N14" t="s">
        <v>105</v>
      </c>
      <c r="O14" s="138">
        <v>6.6</v>
      </c>
    </row>
    <row r="15" spans="2:16" x14ac:dyDescent="0.3">
      <c r="B15" s="1" t="s">
        <v>1</v>
      </c>
      <c r="D15" t="s">
        <v>44</v>
      </c>
      <c r="F15" t="s">
        <v>48</v>
      </c>
      <c r="L15" s="151"/>
      <c r="N15" t="s">
        <v>108</v>
      </c>
      <c r="O15" s="138">
        <v>3</v>
      </c>
    </row>
    <row r="16" spans="2:16" x14ac:dyDescent="0.3">
      <c r="B16" t="s">
        <v>6</v>
      </c>
      <c r="D16" t="s">
        <v>47</v>
      </c>
      <c r="F16" t="s">
        <v>52</v>
      </c>
      <c r="L16" s="151"/>
      <c r="N16" t="s">
        <v>111</v>
      </c>
      <c r="O16" s="138">
        <v>2.5</v>
      </c>
    </row>
    <row r="17" spans="2:15" x14ac:dyDescent="0.3">
      <c r="B17" t="s">
        <v>10</v>
      </c>
      <c r="D17" t="s">
        <v>51</v>
      </c>
      <c r="F17" t="s">
        <v>56</v>
      </c>
      <c r="H17" s="1" t="s">
        <v>79</v>
      </c>
      <c r="L17" s="151"/>
      <c r="N17" t="s">
        <v>114</v>
      </c>
      <c r="O17" s="138">
        <v>4.5999999999999996</v>
      </c>
    </row>
    <row r="18" spans="2:15" x14ac:dyDescent="0.3">
      <c r="B18" t="s">
        <v>14</v>
      </c>
      <c r="D18" t="s">
        <v>55</v>
      </c>
      <c r="F18" t="s">
        <v>59</v>
      </c>
      <c r="H18" t="s">
        <v>83</v>
      </c>
      <c r="L18" s="151"/>
      <c r="N18" t="s">
        <v>117</v>
      </c>
      <c r="O18" s="138">
        <v>7.7</v>
      </c>
    </row>
    <row r="19" spans="2:15" x14ac:dyDescent="0.3">
      <c r="D19" t="s">
        <v>58</v>
      </c>
      <c r="F19" t="s">
        <v>62</v>
      </c>
      <c r="H19" t="s">
        <v>87</v>
      </c>
      <c r="L19" s="151"/>
      <c r="N19" t="s">
        <v>120</v>
      </c>
      <c r="O19" s="138">
        <v>5.6</v>
      </c>
    </row>
    <row r="20" spans="2:15" x14ac:dyDescent="0.3">
      <c r="D20" t="s">
        <v>380</v>
      </c>
      <c r="F20" t="s">
        <v>65</v>
      </c>
      <c r="H20" t="s">
        <v>91</v>
      </c>
      <c r="L20" s="151"/>
    </row>
    <row r="21" spans="2:15" x14ac:dyDescent="0.3">
      <c r="B21" s="1" t="s">
        <v>34</v>
      </c>
      <c r="D21" t="s">
        <v>61</v>
      </c>
      <c r="F21" t="s">
        <v>68</v>
      </c>
      <c r="H21" t="s">
        <v>96</v>
      </c>
      <c r="L21" s="151"/>
    </row>
    <row r="22" spans="2:15" ht="28.8" x14ac:dyDescent="0.3">
      <c r="B22" t="s">
        <v>38</v>
      </c>
      <c r="D22" t="s">
        <v>64</v>
      </c>
      <c r="F22" t="s">
        <v>71</v>
      </c>
      <c r="H22" t="s">
        <v>101</v>
      </c>
      <c r="L22" s="151"/>
      <c r="N22" s="1"/>
      <c r="O22" s="146" t="s">
        <v>217</v>
      </c>
    </row>
    <row r="23" spans="2:15" x14ac:dyDescent="0.3">
      <c r="B23" t="s">
        <v>42</v>
      </c>
      <c r="F23" t="s">
        <v>73</v>
      </c>
      <c r="H23" t="s">
        <v>106</v>
      </c>
      <c r="L23" s="151"/>
      <c r="N23" t="s">
        <v>100</v>
      </c>
      <c r="O23" s="138">
        <v>7</v>
      </c>
    </row>
    <row r="24" spans="2:15" x14ac:dyDescent="0.3">
      <c r="B24" t="s">
        <v>46</v>
      </c>
      <c r="D24" s="1" t="s">
        <v>3</v>
      </c>
      <c r="F24" t="s">
        <v>76</v>
      </c>
      <c r="H24" t="s">
        <v>109</v>
      </c>
      <c r="J24" s="1" t="s">
        <v>1</v>
      </c>
      <c r="L24" s="151"/>
      <c r="N24" t="s">
        <v>105</v>
      </c>
      <c r="O24" s="138">
        <v>7.3</v>
      </c>
    </row>
    <row r="25" spans="2:15" x14ac:dyDescent="0.3">
      <c r="B25" t="s">
        <v>49</v>
      </c>
      <c r="D25" t="s">
        <v>78</v>
      </c>
      <c r="F25" t="s">
        <v>80</v>
      </c>
      <c r="H25" t="s">
        <v>112</v>
      </c>
      <c r="J25" t="s">
        <v>6</v>
      </c>
      <c r="L25" s="151"/>
      <c r="N25" t="s">
        <v>108</v>
      </c>
      <c r="O25" s="138">
        <v>3.3</v>
      </c>
    </row>
    <row r="26" spans="2:15" x14ac:dyDescent="0.3">
      <c r="B26" t="s">
        <v>53</v>
      </c>
      <c r="D26" t="s">
        <v>82</v>
      </c>
      <c r="F26" t="s">
        <v>84</v>
      </c>
      <c r="H26" t="s">
        <v>115</v>
      </c>
      <c r="J26" t="s">
        <v>10</v>
      </c>
      <c r="L26" s="151"/>
      <c r="N26" t="s">
        <v>111</v>
      </c>
      <c r="O26" s="138">
        <v>2.8</v>
      </c>
    </row>
    <row r="27" spans="2:15" x14ac:dyDescent="0.3">
      <c r="B27" t="s">
        <v>57</v>
      </c>
      <c r="D27" t="s">
        <v>86</v>
      </c>
      <c r="H27" t="s">
        <v>118</v>
      </c>
      <c r="J27" t="s">
        <v>75</v>
      </c>
      <c r="L27" s="151"/>
      <c r="N27" t="s">
        <v>114</v>
      </c>
      <c r="O27" s="138">
        <v>5.0999999999999996</v>
      </c>
    </row>
    <row r="28" spans="2:15" x14ac:dyDescent="0.3">
      <c r="B28" t="s">
        <v>60</v>
      </c>
      <c r="D28" t="s">
        <v>90</v>
      </c>
      <c r="H28" t="s">
        <v>27</v>
      </c>
      <c r="L28" s="151"/>
      <c r="N28" t="s">
        <v>117</v>
      </c>
      <c r="O28" s="138">
        <v>8.5</v>
      </c>
    </row>
    <row r="29" spans="2:15" x14ac:dyDescent="0.3">
      <c r="B29" t="s">
        <v>63</v>
      </c>
      <c r="D29" t="s">
        <v>95</v>
      </c>
      <c r="F29" s="1" t="s">
        <v>35</v>
      </c>
      <c r="L29" s="151"/>
      <c r="N29" t="s">
        <v>120</v>
      </c>
      <c r="O29" s="138">
        <v>6.2</v>
      </c>
    </row>
    <row r="30" spans="2:15" x14ac:dyDescent="0.3">
      <c r="B30" t="s">
        <v>66</v>
      </c>
      <c r="D30" t="s">
        <v>100</v>
      </c>
      <c r="F30" t="s">
        <v>39</v>
      </c>
      <c r="L30" s="151"/>
    </row>
    <row r="31" spans="2:15" x14ac:dyDescent="0.3">
      <c r="B31" t="s">
        <v>69</v>
      </c>
      <c r="D31" t="s">
        <v>105</v>
      </c>
      <c r="F31" t="s">
        <v>43</v>
      </c>
      <c r="L31" s="151"/>
    </row>
    <row r="32" spans="2:15" x14ac:dyDescent="0.3">
      <c r="B32" t="s">
        <v>72</v>
      </c>
      <c r="D32" t="s">
        <v>108</v>
      </c>
      <c r="F32" t="s">
        <v>188</v>
      </c>
      <c r="L32" s="151"/>
    </row>
    <row r="33" spans="2:12" x14ac:dyDescent="0.3">
      <c r="B33" t="s">
        <v>74</v>
      </c>
      <c r="D33" t="s">
        <v>111</v>
      </c>
      <c r="F33" t="s">
        <v>50</v>
      </c>
      <c r="L33" s="151"/>
    </row>
    <row r="34" spans="2:12" x14ac:dyDescent="0.3">
      <c r="B34" t="s">
        <v>77</v>
      </c>
      <c r="D34" t="s">
        <v>114</v>
      </c>
      <c r="F34" t="s">
        <v>54</v>
      </c>
      <c r="L34" s="151"/>
    </row>
    <row r="35" spans="2:12" x14ac:dyDescent="0.3">
      <c r="B35" t="s">
        <v>81</v>
      </c>
      <c r="D35" t="s">
        <v>117</v>
      </c>
      <c r="L35" s="151"/>
    </row>
    <row r="36" spans="2:12" x14ac:dyDescent="0.3">
      <c r="B36" t="s">
        <v>85</v>
      </c>
      <c r="D36" t="s">
        <v>120</v>
      </c>
      <c r="L36" s="151"/>
    </row>
    <row r="37" spans="2:12" x14ac:dyDescent="0.3">
      <c r="B37" t="s">
        <v>89</v>
      </c>
      <c r="L37" s="151"/>
    </row>
    <row r="38" spans="2:12" x14ac:dyDescent="0.3">
      <c r="B38" t="s">
        <v>94</v>
      </c>
      <c r="L38" s="151"/>
    </row>
    <row r="39" spans="2:12" x14ac:dyDescent="0.3">
      <c r="B39" t="s">
        <v>99</v>
      </c>
      <c r="L39" s="151"/>
    </row>
    <row r="40" spans="2:12" x14ac:dyDescent="0.3">
      <c r="B40" t="s">
        <v>104</v>
      </c>
    </row>
    <row r="41" spans="2:12" x14ac:dyDescent="0.3">
      <c r="B41" t="s">
        <v>107</v>
      </c>
    </row>
    <row r="42" spans="2:12" x14ac:dyDescent="0.3">
      <c r="B42" t="s">
        <v>110</v>
      </c>
    </row>
    <row r="43" spans="2:12" x14ac:dyDescent="0.3">
      <c r="B43" t="s">
        <v>113</v>
      </c>
    </row>
    <row r="44" spans="2:12" x14ac:dyDescent="0.3">
      <c r="B44" t="s">
        <v>116</v>
      </c>
    </row>
    <row r="45" spans="2:12" x14ac:dyDescent="0.3">
      <c r="B45" t="s">
        <v>119</v>
      </c>
    </row>
    <row r="46" spans="2:12" x14ac:dyDescent="0.3">
      <c r="B46" t="s">
        <v>121</v>
      </c>
    </row>
    <row r="47" spans="2:12" x14ac:dyDescent="0.3">
      <c r="B47" t="s">
        <v>122</v>
      </c>
    </row>
    <row r="48" spans="2:12" x14ac:dyDescent="0.3">
      <c r="B48"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1899-D613-4D25-A562-D5FD2B92392E}">
  <dimension ref="A1:AA31"/>
  <sheetViews>
    <sheetView workbookViewId="0">
      <selection activeCell="C32" sqref="C32"/>
    </sheetView>
  </sheetViews>
  <sheetFormatPr defaultRowHeight="14.4" x14ac:dyDescent="0.3"/>
  <cols>
    <col min="1" max="1" width="25.6640625" bestFit="1" customWidth="1"/>
    <col min="2" max="2" width="27.88671875" bestFit="1" customWidth="1"/>
    <col min="3" max="3" width="20" bestFit="1" customWidth="1"/>
    <col min="4" max="4" width="17.5546875" bestFit="1" customWidth="1"/>
    <col min="5" max="6" width="23.33203125" customWidth="1"/>
    <col min="7" max="7" width="51.33203125" bestFit="1" customWidth="1"/>
    <col min="8" max="8" width="18.109375" customWidth="1"/>
    <col min="9" max="9" width="26.44140625" customWidth="1"/>
    <col min="10" max="10" width="27.33203125" customWidth="1"/>
    <col min="11" max="11" width="22.6640625" customWidth="1"/>
    <col min="12" max="12" width="25.88671875" customWidth="1"/>
    <col min="13" max="13" width="18" customWidth="1"/>
    <col min="14" max="14" width="25.6640625" customWidth="1"/>
    <col min="15" max="15" width="19.33203125" customWidth="1"/>
    <col min="16" max="16" width="25.33203125" customWidth="1"/>
    <col min="17" max="17" width="22.88671875" customWidth="1"/>
    <col min="18" max="18" width="14.6640625" customWidth="1"/>
    <col min="19" max="19" width="18.44140625" bestFit="1" customWidth="1"/>
    <col min="20" max="20" width="16.33203125" bestFit="1" customWidth="1"/>
    <col min="21" max="21" width="11.44140625" hidden="1" customWidth="1"/>
    <col min="22" max="23" width="6.6640625" hidden="1" customWidth="1"/>
    <col min="24" max="24" width="9.33203125" hidden="1" customWidth="1"/>
    <col min="25" max="25" width="10.33203125" hidden="1" customWidth="1"/>
    <col min="26" max="26" width="8.88671875" hidden="1" customWidth="1"/>
  </cols>
  <sheetData>
    <row r="1" spans="1:27" ht="26.4" customHeight="1" thickBot="1" x14ac:dyDescent="0.45">
      <c r="A1" s="288" t="s">
        <v>147</v>
      </c>
      <c r="B1" s="281" t="s">
        <v>141</v>
      </c>
      <c r="C1" s="282"/>
      <c r="D1" s="282"/>
      <c r="E1" s="283"/>
      <c r="F1" s="284" t="s">
        <v>142</v>
      </c>
      <c r="G1" s="285"/>
      <c r="H1" s="285"/>
      <c r="I1" s="285"/>
      <c r="J1" s="286" t="s">
        <v>146</v>
      </c>
      <c r="K1" s="287"/>
      <c r="L1" s="290" t="s">
        <v>143</v>
      </c>
      <c r="M1" s="286"/>
      <c r="N1" s="286"/>
      <c r="O1" s="286"/>
      <c r="P1" s="287"/>
      <c r="Q1" s="281" t="s">
        <v>149</v>
      </c>
      <c r="R1" s="282"/>
      <c r="S1" s="282"/>
      <c r="T1" s="283"/>
      <c r="AA1" s="278" t="s">
        <v>286</v>
      </c>
    </row>
    <row r="2" spans="1:27" ht="47.4" thickBot="1" x14ac:dyDescent="0.35">
      <c r="A2" s="289"/>
      <c r="B2" s="90" t="s">
        <v>133</v>
      </c>
      <c r="C2" s="91" t="s">
        <v>323</v>
      </c>
      <c r="D2" s="91" t="s">
        <v>324</v>
      </c>
      <c r="E2" s="92" t="s">
        <v>325</v>
      </c>
      <c r="F2" s="93" t="s">
        <v>144</v>
      </c>
      <c r="G2" s="94" t="s">
        <v>145</v>
      </c>
      <c r="H2" s="94" t="s">
        <v>150</v>
      </c>
      <c r="I2" s="95" t="s">
        <v>181</v>
      </c>
      <c r="J2" s="96" t="s">
        <v>326</v>
      </c>
      <c r="K2" s="96" t="s">
        <v>327</v>
      </c>
      <c r="L2" s="97" t="s">
        <v>136</v>
      </c>
      <c r="M2" s="98" t="s">
        <v>137</v>
      </c>
      <c r="N2" s="98" t="s">
        <v>138</v>
      </c>
      <c r="O2" s="99" t="s">
        <v>139</v>
      </c>
      <c r="P2" s="96" t="s">
        <v>148</v>
      </c>
      <c r="Q2" s="97" t="s">
        <v>328</v>
      </c>
      <c r="R2" s="98" t="s">
        <v>329</v>
      </c>
      <c r="S2" s="98" t="s">
        <v>330</v>
      </c>
      <c r="T2" s="99" t="s">
        <v>331</v>
      </c>
      <c r="U2" s="2" t="s">
        <v>170</v>
      </c>
      <c r="V2" s="141" t="s">
        <v>70</v>
      </c>
      <c r="W2" s="141" t="s">
        <v>221</v>
      </c>
      <c r="X2" s="66" t="s">
        <v>215</v>
      </c>
      <c r="Y2" s="2" t="s">
        <v>222</v>
      </c>
      <c r="AA2" s="279"/>
    </row>
    <row r="3" spans="1:27" x14ac:dyDescent="0.3">
      <c r="A3" s="35">
        <v>1</v>
      </c>
      <c r="B3" s="31"/>
      <c r="C3" s="9"/>
      <c r="D3" s="9"/>
      <c r="E3" s="10"/>
      <c r="F3" s="45"/>
      <c r="G3" s="43"/>
      <c r="H3" s="39"/>
      <c r="I3" s="51"/>
      <c r="J3" s="8"/>
      <c r="K3" s="41"/>
      <c r="L3" s="31"/>
      <c r="M3" s="32"/>
      <c r="N3" s="32"/>
      <c r="O3" s="33"/>
      <c r="P3" s="170"/>
      <c r="Q3" s="174"/>
      <c r="R3" s="33"/>
      <c r="S3" s="33"/>
      <c r="T3" s="34"/>
      <c r="U3">
        <f>IF(C3=List!D$10,1,IF(C3=List!D$11,1,IF(C3=List!D$12,1,0)))</f>
        <v>0</v>
      </c>
      <c r="V3">
        <f>IF(B3=List!D$2,1,0)</f>
        <v>0</v>
      </c>
      <c r="W3">
        <f>IF(C3=List!D$7,1,IF(C3=List!D$8,1,0))</f>
        <v>0</v>
      </c>
      <c r="X3">
        <f>IF(I3="Yes",1,0)</f>
        <v>0</v>
      </c>
      <c r="Y3">
        <f>IF(V3+W3+X3=3,1,0)</f>
        <v>0</v>
      </c>
      <c r="AA3" s="279"/>
    </row>
    <row r="4" spans="1:27" x14ac:dyDescent="0.3">
      <c r="A4" s="36">
        <f>1+A3</f>
        <v>2</v>
      </c>
      <c r="B4" s="22"/>
      <c r="C4" s="6"/>
      <c r="D4" s="6"/>
      <c r="E4" s="40"/>
      <c r="F4" s="45"/>
      <c r="G4" s="43"/>
      <c r="H4" s="39"/>
      <c r="I4" s="51"/>
      <c r="J4" s="11"/>
      <c r="K4" s="53"/>
      <c r="L4" s="22"/>
      <c r="M4" s="23"/>
      <c r="N4" s="23"/>
      <c r="O4" s="3"/>
      <c r="P4" s="171"/>
      <c r="Q4" s="175"/>
      <c r="R4" s="3"/>
      <c r="S4" s="3"/>
      <c r="T4" s="24"/>
      <c r="U4">
        <f>IF(C4=List!D$10,1,IF(C4=List!D$11,1,IF(C4=List!D$12,1,0)))</f>
        <v>0</v>
      </c>
      <c r="V4">
        <f>IF(B4=List!D$2,1,0)</f>
        <v>0</v>
      </c>
      <c r="W4">
        <f>IF(C4=List!D$7,1,IF(C4=List!D$8,1,0))</f>
        <v>0</v>
      </c>
      <c r="X4">
        <f t="shared" ref="X4:X27" si="0">IF(I4="Yes",1,0)</f>
        <v>0</v>
      </c>
      <c r="Y4">
        <f t="shared" ref="Y4:Y27" si="1">IF(V4+W4+X4=3,1,0)</f>
        <v>0</v>
      </c>
      <c r="AA4" s="279"/>
    </row>
    <row r="5" spans="1:27" x14ac:dyDescent="0.3">
      <c r="A5" s="36">
        <f t="shared" ref="A5:A27" si="2">1+A4</f>
        <v>3</v>
      </c>
      <c r="B5" s="22"/>
      <c r="C5" s="6"/>
      <c r="D5" s="6"/>
      <c r="E5" s="40"/>
      <c r="F5" s="45"/>
      <c r="G5" s="43"/>
      <c r="H5" s="39"/>
      <c r="I5" s="51"/>
      <c r="J5" s="11"/>
      <c r="K5" s="53"/>
      <c r="L5" s="22"/>
      <c r="M5" s="23"/>
      <c r="N5" s="23"/>
      <c r="O5" s="3"/>
      <c r="P5" s="171"/>
      <c r="Q5" s="175"/>
      <c r="R5" s="3"/>
      <c r="S5" s="3"/>
      <c r="T5" s="24"/>
      <c r="U5">
        <f>IF(C5=List!D$10,1,IF(C5=List!D$11,1,IF(C5=List!D$12,1,0)))</f>
        <v>0</v>
      </c>
      <c r="V5">
        <f>IF(B5=List!D$2,1,0)</f>
        <v>0</v>
      </c>
      <c r="W5">
        <f>IF(C5=List!D$7,1,IF(C5=List!D$8,1,0))</f>
        <v>0</v>
      </c>
      <c r="X5">
        <f t="shared" si="0"/>
        <v>0</v>
      </c>
      <c r="Y5">
        <f t="shared" si="1"/>
        <v>0</v>
      </c>
      <c r="AA5" s="279"/>
    </row>
    <row r="6" spans="1:27" x14ac:dyDescent="0.3">
      <c r="A6" s="36">
        <f t="shared" si="2"/>
        <v>4</v>
      </c>
      <c r="B6" s="22"/>
      <c r="C6" s="6"/>
      <c r="D6" s="6"/>
      <c r="E6" s="40"/>
      <c r="F6" s="45"/>
      <c r="G6" s="43"/>
      <c r="H6" s="39"/>
      <c r="I6" s="51"/>
      <c r="J6" s="11"/>
      <c r="K6" s="53"/>
      <c r="L6" s="22"/>
      <c r="M6" s="23"/>
      <c r="N6" s="23"/>
      <c r="O6" s="3"/>
      <c r="P6" s="171"/>
      <c r="Q6" s="175"/>
      <c r="R6" s="3"/>
      <c r="S6" s="3"/>
      <c r="T6" s="24"/>
      <c r="U6">
        <f>IF(C6=List!D$10,1,IF(C6=List!D$11,1,IF(C6=List!D$12,1,0)))</f>
        <v>0</v>
      </c>
      <c r="V6">
        <f>IF(B6=List!D$2,1,0)</f>
        <v>0</v>
      </c>
      <c r="W6">
        <f>IF(C6=List!D$7,1,IF(C6=List!D$8,1,0))</f>
        <v>0</v>
      </c>
      <c r="X6">
        <f t="shared" si="0"/>
        <v>0</v>
      </c>
      <c r="Y6">
        <f t="shared" si="1"/>
        <v>0</v>
      </c>
      <c r="AA6" s="279"/>
    </row>
    <row r="7" spans="1:27" x14ac:dyDescent="0.3">
      <c r="A7" s="36">
        <f t="shared" si="2"/>
        <v>5</v>
      </c>
      <c r="B7" s="22"/>
      <c r="C7" s="6"/>
      <c r="D7" s="6"/>
      <c r="E7" s="40"/>
      <c r="F7" s="45"/>
      <c r="G7" s="43"/>
      <c r="H7" s="39"/>
      <c r="I7" s="51"/>
      <c r="J7" s="11"/>
      <c r="K7" s="53"/>
      <c r="L7" s="22"/>
      <c r="M7" s="23"/>
      <c r="N7" s="23"/>
      <c r="O7" s="3"/>
      <c r="P7" s="171"/>
      <c r="Q7" s="175"/>
      <c r="R7" s="3"/>
      <c r="S7" s="3"/>
      <c r="T7" s="24"/>
      <c r="U7">
        <f>IF(C7=List!D$10,1,IF(C7=List!D$11,1,IF(C7=List!D$12,1,0)))</f>
        <v>0</v>
      </c>
      <c r="V7">
        <f>IF(B7=List!D$2,1,0)</f>
        <v>0</v>
      </c>
      <c r="W7">
        <f>IF(C7=List!D$7,1,IF(C7=List!D$8,1,0))</f>
        <v>0</v>
      </c>
      <c r="X7">
        <f t="shared" si="0"/>
        <v>0</v>
      </c>
      <c r="Y7">
        <f t="shared" si="1"/>
        <v>0</v>
      </c>
      <c r="AA7" s="279"/>
    </row>
    <row r="8" spans="1:27" x14ac:dyDescent="0.3">
      <c r="A8" s="36">
        <f t="shared" si="2"/>
        <v>6</v>
      </c>
      <c r="B8" s="22"/>
      <c r="C8" s="6"/>
      <c r="D8" s="6"/>
      <c r="E8" s="40"/>
      <c r="F8" s="45"/>
      <c r="G8" s="43"/>
      <c r="H8" s="39"/>
      <c r="I8" s="51"/>
      <c r="J8" s="11"/>
      <c r="K8" s="53"/>
      <c r="L8" s="22"/>
      <c r="M8" s="23"/>
      <c r="N8" s="23"/>
      <c r="O8" s="3"/>
      <c r="P8" s="171"/>
      <c r="Q8" s="175"/>
      <c r="R8" s="3"/>
      <c r="S8" s="3"/>
      <c r="T8" s="24"/>
      <c r="U8">
        <f>IF(C8=List!D$10,1,IF(C8=List!D$11,1,IF(C8=List!D$12,1,0)))</f>
        <v>0</v>
      </c>
      <c r="V8">
        <f>IF(B8=List!D$2,1,0)</f>
        <v>0</v>
      </c>
      <c r="W8">
        <f>IF(C8=List!D$7,1,IF(C8=List!D$8,1,0))</f>
        <v>0</v>
      </c>
      <c r="X8">
        <f t="shared" si="0"/>
        <v>0</v>
      </c>
      <c r="Y8">
        <f t="shared" si="1"/>
        <v>0</v>
      </c>
      <c r="AA8" s="279"/>
    </row>
    <row r="9" spans="1:27" x14ac:dyDescent="0.3">
      <c r="A9" s="36">
        <f t="shared" si="2"/>
        <v>7</v>
      </c>
      <c r="B9" s="22"/>
      <c r="C9" s="6"/>
      <c r="D9" s="6"/>
      <c r="E9" s="40"/>
      <c r="F9" s="45"/>
      <c r="G9" s="43"/>
      <c r="H9" s="39"/>
      <c r="I9" s="51"/>
      <c r="J9" s="11"/>
      <c r="K9" s="53"/>
      <c r="L9" s="22"/>
      <c r="M9" s="23"/>
      <c r="N9" s="23"/>
      <c r="O9" s="3"/>
      <c r="P9" s="171"/>
      <c r="Q9" s="175"/>
      <c r="R9" s="3"/>
      <c r="S9" s="3"/>
      <c r="T9" s="24"/>
      <c r="U9">
        <f>IF(C9=List!D$10,1,IF(C9=List!D$11,1,IF(C9=List!D$12,1,0)))</f>
        <v>0</v>
      </c>
      <c r="V9">
        <f>IF(B9=List!D$2,1,0)</f>
        <v>0</v>
      </c>
      <c r="W9">
        <f>IF(C9=List!D$7,1,IF(C9=List!D$8,1,0))</f>
        <v>0</v>
      </c>
      <c r="X9">
        <f t="shared" si="0"/>
        <v>0</v>
      </c>
      <c r="Y9">
        <f t="shared" si="1"/>
        <v>0</v>
      </c>
      <c r="AA9" s="279"/>
    </row>
    <row r="10" spans="1:27" x14ac:dyDescent="0.3">
      <c r="A10" s="36">
        <f t="shared" si="2"/>
        <v>8</v>
      </c>
      <c r="B10" s="22"/>
      <c r="C10" s="6"/>
      <c r="D10" s="6"/>
      <c r="E10" s="40"/>
      <c r="F10" s="45"/>
      <c r="G10" s="43"/>
      <c r="H10" s="39"/>
      <c r="I10" s="51"/>
      <c r="J10" s="11"/>
      <c r="K10" s="53"/>
      <c r="L10" s="22"/>
      <c r="M10" s="23"/>
      <c r="N10" s="23"/>
      <c r="O10" s="3"/>
      <c r="P10" s="171"/>
      <c r="Q10" s="175"/>
      <c r="R10" s="3"/>
      <c r="S10" s="3"/>
      <c r="T10" s="24"/>
      <c r="U10">
        <f>IF(C10=List!D$10,1,IF(C10=List!D$11,1,IF(C10=List!D$12,1,0)))</f>
        <v>0</v>
      </c>
      <c r="V10">
        <f>IF(B10=List!D$2,1,0)</f>
        <v>0</v>
      </c>
      <c r="W10">
        <f>IF(C10=List!D$7,1,IF(C10=List!D$8,1,0))</f>
        <v>0</v>
      </c>
      <c r="X10">
        <f t="shared" si="0"/>
        <v>0</v>
      </c>
      <c r="Y10">
        <f t="shared" si="1"/>
        <v>0</v>
      </c>
      <c r="AA10" s="279"/>
    </row>
    <row r="11" spans="1:27" x14ac:dyDescent="0.3">
      <c r="A11" s="36">
        <f t="shared" si="2"/>
        <v>9</v>
      </c>
      <c r="B11" s="22"/>
      <c r="C11" s="6"/>
      <c r="D11" s="6"/>
      <c r="E11" s="40"/>
      <c r="F11" s="45"/>
      <c r="G11" s="43"/>
      <c r="H11" s="39"/>
      <c r="I11" s="51"/>
      <c r="J11" s="11"/>
      <c r="K11" s="53"/>
      <c r="L11" s="22"/>
      <c r="M11" s="23"/>
      <c r="N11" s="23"/>
      <c r="O11" s="3"/>
      <c r="P11" s="171"/>
      <c r="Q11" s="175"/>
      <c r="R11" s="3"/>
      <c r="S11" s="3"/>
      <c r="T11" s="24"/>
      <c r="U11">
        <f>IF(C11=List!D$10,1,IF(C11=List!D$11,1,IF(C11=List!D$12,1,0)))</f>
        <v>0</v>
      </c>
      <c r="V11">
        <f>IF(B11=List!D$2,1,0)</f>
        <v>0</v>
      </c>
      <c r="W11">
        <f>IF(C11=List!D$7,1,IF(C11=List!D$8,1,0))</f>
        <v>0</v>
      </c>
      <c r="X11">
        <f t="shared" si="0"/>
        <v>0</v>
      </c>
      <c r="Y11">
        <f t="shared" si="1"/>
        <v>0</v>
      </c>
      <c r="AA11" s="279"/>
    </row>
    <row r="12" spans="1:27" x14ac:dyDescent="0.3">
      <c r="A12" s="36">
        <f t="shared" si="2"/>
        <v>10</v>
      </c>
      <c r="B12" s="22"/>
      <c r="C12" s="6"/>
      <c r="D12" s="6"/>
      <c r="E12" s="40"/>
      <c r="F12" s="45"/>
      <c r="G12" s="43"/>
      <c r="H12" s="39"/>
      <c r="I12" s="51"/>
      <c r="J12" s="11"/>
      <c r="K12" s="53"/>
      <c r="L12" s="22"/>
      <c r="M12" s="23"/>
      <c r="N12" s="23"/>
      <c r="O12" s="3"/>
      <c r="P12" s="171"/>
      <c r="Q12" s="175"/>
      <c r="R12" s="3"/>
      <c r="S12" s="3"/>
      <c r="T12" s="24"/>
      <c r="U12">
        <f>IF(C12=List!D$10,1,IF(C12=List!D$11,1,IF(C12=List!D$12,1,0)))</f>
        <v>0</v>
      </c>
      <c r="V12">
        <f>IF(B12=List!D$2,1,0)</f>
        <v>0</v>
      </c>
      <c r="W12">
        <f>IF(C12=List!D$7,1,IF(C12=List!D$8,1,0))</f>
        <v>0</v>
      </c>
      <c r="X12">
        <f t="shared" si="0"/>
        <v>0</v>
      </c>
      <c r="Y12">
        <f t="shared" si="1"/>
        <v>0</v>
      </c>
      <c r="AA12" s="279"/>
    </row>
    <row r="13" spans="1:27" x14ac:dyDescent="0.3">
      <c r="A13" s="36">
        <f t="shared" si="2"/>
        <v>11</v>
      </c>
      <c r="B13" s="22"/>
      <c r="C13" s="6"/>
      <c r="D13" s="6"/>
      <c r="E13" s="40"/>
      <c r="F13" s="45"/>
      <c r="G13" s="43"/>
      <c r="H13" s="39"/>
      <c r="I13" s="51"/>
      <c r="J13" s="11"/>
      <c r="K13" s="53"/>
      <c r="L13" s="22"/>
      <c r="M13" s="23"/>
      <c r="N13" s="23"/>
      <c r="O13" s="3"/>
      <c r="P13" s="171"/>
      <c r="Q13" s="175"/>
      <c r="R13" s="3"/>
      <c r="S13" s="3"/>
      <c r="T13" s="24"/>
      <c r="U13">
        <f>IF(C13=List!D$10,1,IF(C13=List!D$11,1,IF(C13=List!D$12,1,0)))</f>
        <v>0</v>
      </c>
      <c r="V13">
        <f>IF(B13=List!D$2,1,0)</f>
        <v>0</v>
      </c>
      <c r="W13">
        <f>IF(C13=List!D$7,1,IF(C13=List!D$8,1,0))</f>
        <v>0</v>
      </c>
      <c r="X13">
        <f t="shared" si="0"/>
        <v>0</v>
      </c>
      <c r="Y13">
        <f t="shared" si="1"/>
        <v>0</v>
      </c>
      <c r="AA13" s="279"/>
    </row>
    <row r="14" spans="1:27" x14ac:dyDescent="0.3">
      <c r="A14" s="36">
        <f t="shared" si="2"/>
        <v>12</v>
      </c>
      <c r="B14" s="22"/>
      <c r="C14" s="6"/>
      <c r="D14" s="6"/>
      <c r="E14" s="40"/>
      <c r="F14" s="45"/>
      <c r="G14" s="43"/>
      <c r="H14" s="39"/>
      <c r="I14" s="51"/>
      <c r="J14" s="11"/>
      <c r="K14" s="53"/>
      <c r="L14" s="22"/>
      <c r="M14" s="23"/>
      <c r="N14" s="23"/>
      <c r="O14" s="3"/>
      <c r="P14" s="171"/>
      <c r="Q14" s="175"/>
      <c r="R14" s="3"/>
      <c r="S14" s="3"/>
      <c r="T14" s="24"/>
      <c r="U14">
        <f>IF(C14=List!D$10,1,IF(C14=List!D$11,1,IF(C14=List!D$12,1,0)))</f>
        <v>0</v>
      </c>
      <c r="V14">
        <f>IF(B14=List!D$2,1,0)</f>
        <v>0</v>
      </c>
      <c r="W14">
        <f>IF(C14=List!D$7,1,IF(C14=List!D$8,1,0))</f>
        <v>0</v>
      </c>
      <c r="X14">
        <f t="shared" si="0"/>
        <v>0</v>
      </c>
      <c r="Y14">
        <f t="shared" si="1"/>
        <v>0</v>
      </c>
      <c r="AA14" s="279"/>
    </row>
    <row r="15" spans="1:27" x14ac:dyDescent="0.3">
      <c r="A15" s="36">
        <f t="shared" si="2"/>
        <v>13</v>
      </c>
      <c r="B15" s="22"/>
      <c r="C15" s="6"/>
      <c r="D15" s="6"/>
      <c r="E15" s="40"/>
      <c r="F15" s="45"/>
      <c r="G15" s="43"/>
      <c r="H15" s="39"/>
      <c r="I15" s="51"/>
      <c r="J15" s="11"/>
      <c r="K15" s="53"/>
      <c r="L15" s="22"/>
      <c r="M15" s="23"/>
      <c r="N15" s="23"/>
      <c r="O15" s="3"/>
      <c r="P15" s="171"/>
      <c r="Q15" s="175"/>
      <c r="R15" s="3"/>
      <c r="S15" s="3"/>
      <c r="T15" s="24"/>
      <c r="U15">
        <f>IF(C15=List!D$10,1,IF(C15=List!D$11,1,IF(C15=List!D$12,1,0)))</f>
        <v>0</v>
      </c>
      <c r="V15">
        <f>IF(B15=List!D$2,1,0)</f>
        <v>0</v>
      </c>
      <c r="W15">
        <f>IF(C15=List!D$7,1,IF(C15=List!D$8,1,0))</f>
        <v>0</v>
      </c>
      <c r="X15">
        <f t="shared" si="0"/>
        <v>0</v>
      </c>
      <c r="Y15">
        <f t="shared" si="1"/>
        <v>0</v>
      </c>
      <c r="AA15" s="279"/>
    </row>
    <row r="16" spans="1:27" x14ac:dyDescent="0.3">
      <c r="A16" s="36">
        <f t="shared" si="2"/>
        <v>14</v>
      </c>
      <c r="B16" s="22"/>
      <c r="C16" s="6"/>
      <c r="D16" s="6"/>
      <c r="E16" s="40"/>
      <c r="F16" s="45"/>
      <c r="G16" s="43"/>
      <c r="H16" s="39"/>
      <c r="I16" s="51"/>
      <c r="J16" s="11"/>
      <c r="K16" s="53"/>
      <c r="L16" s="22"/>
      <c r="M16" s="23"/>
      <c r="N16" s="23"/>
      <c r="O16" s="3"/>
      <c r="P16" s="171"/>
      <c r="Q16" s="175"/>
      <c r="R16" s="3"/>
      <c r="S16" s="3"/>
      <c r="T16" s="24"/>
      <c r="U16">
        <f>IF(C16=List!D$10,1,IF(C16=List!D$11,1,IF(C16=List!D$12,1,0)))</f>
        <v>0</v>
      </c>
      <c r="V16">
        <f>IF(B16=List!D$2,1,0)</f>
        <v>0</v>
      </c>
      <c r="W16">
        <f>IF(C16=List!D$7,1,IF(C16=List!D$8,1,0))</f>
        <v>0</v>
      </c>
      <c r="X16">
        <f t="shared" si="0"/>
        <v>0</v>
      </c>
      <c r="Y16">
        <f t="shared" si="1"/>
        <v>0</v>
      </c>
      <c r="AA16" s="279"/>
    </row>
    <row r="17" spans="1:27" x14ac:dyDescent="0.3">
      <c r="A17" s="36">
        <f t="shared" si="2"/>
        <v>15</v>
      </c>
      <c r="B17" s="22"/>
      <c r="C17" s="6"/>
      <c r="D17" s="6"/>
      <c r="E17" s="40"/>
      <c r="F17" s="45"/>
      <c r="G17" s="43"/>
      <c r="H17" s="39"/>
      <c r="I17" s="51"/>
      <c r="J17" s="11"/>
      <c r="K17" s="53"/>
      <c r="L17" s="22"/>
      <c r="M17" s="23"/>
      <c r="N17" s="23"/>
      <c r="O17" s="3"/>
      <c r="P17" s="171"/>
      <c r="Q17" s="175"/>
      <c r="R17" s="3"/>
      <c r="S17" s="3"/>
      <c r="T17" s="24"/>
      <c r="U17">
        <f>IF(C17=List!D$10,1,IF(C17=List!D$11,1,IF(C17=List!D$12,1,0)))</f>
        <v>0</v>
      </c>
      <c r="V17">
        <f>IF(B17=List!D$2,1,0)</f>
        <v>0</v>
      </c>
      <c r="W17">
        <f>IF(C17=List!D$7,1,IF(C17=List!D$8,1,0))</f>
        <v>0</v>
      </c>
      <c r="X17">
        <f t="shared" si="0"/>
        <v>0</v>
      </c>
      <c r="Y17">
        <f t="shared" si="1"/>
        <v>0</v>
      </c>
      <c r="AA17" s="279"/>
    </row>
    <row r="18" spans="1:27" x14ac:dyDescent="0.3">
      <c r="A18" s="36">
        <f t="shared" si="2"/>
        <v>16</v>
      </c>
      <c r="B18" s="22"/>
      <c r="C18" s="6"/>
      <c r="D18" s="6"/>
      <c r="E18" s="40"/>
      <c r="F18" s="45"/>
      <c r="G18" s="43"/>
      <c r="H18" s="39"/>
      <c r="I18" s="51"/>
      <c r="J18" s="11"/>
      <c r="K18" s="53"/>
      <c r="L18" s="22"/>
      <c r="M18" s="23"/>
      <c r="N18" s="23"/>
      <c r="O18" s="3"/>
      <c r="P18" s="171"/>
      <c r="Q18" s="175"/>
      <c r="R18" s="3"/>
      <c r="S18" s="3"/>
      <c r="T18" s="24"/>
      <c r="U18">
        <f>IF(C18=List!D$10,1,IF(C18=List!D$11,1,IF(C18=List!D$12,1,0)))</f>
        <v>0</v>
      </c>
      <c r="V18">
        <f>IF(B18=List!D$2,1,0)</f>
        <v>0</v>
      </c>
      <c r="W18">
        <f>IF(C18=List!D$7,1,IF(C18=List!D$8,1,0))</f>
        <v>0</v>
      </c>
      <c r="X18">
        <f t="shared" si="0"/>
        <v>0</v>
      </c>
      <c r="Y18">
        <f t="shared" si="1"/>
        <v>0</v>
      </c>
      <c r="AA18" s="279"/>
    </row>
    <row r="19" spans="1:27" x14ac:dyDescent="0.3">
      <c r="A19" s="36">
        <f t="shared" si="2"/>
        <v>17</v>
      </c>
      <c r="B19" s="22"/>
      <c r="C19" s="6"/>
      <c r="D19" s="6"/>
      <c r="E19" s="40"/>
      <c r="F19" s="45"/>
      <c r="G19" s="43"/>
      <c r="H19" s="39"/>
      <c r="I19" s="51"/>
      <c r="J19" s="11"/>
      <c r="K19" s="53"/>
      <c r="L19" s="22"/>
      <c r="M19" s="23"/>
      <c r="N19" s="23"/>
      <c r="O19" s="3"/>
      <c r="P19" s="171"/>
      <c r="Q19" s="175"/>
      <c r="R19" s="3"/>
      <c r="S19" s="3"/>
      <c r="T19" s="24"/>
      <c r="U19">
        <f>IF(C19=List!D$10,1,IF(C19=List!D$11,1,IF(C19=List!D$12,1,0)))</f>
        <v>0</v>
      </c>
      <c r="V19">
        <f>IF(B19=List!D$2,1,0)</f>
        <v>0</v>
      </c>
      <c r="W19">
        <f>IF(C19=List!D$7,1,IF(C19=List!D$8,1,0))</f>
        <v>0</v>
      </c>
      <c r="X19">
        <f t="shared" si="0"/>
        <v>0</v>
      </c>
      <c r="Y19">
        <f t="shared" si="1"/>
        <v>0</v>
      </c>
      <c r="AA19" s="279"/>
    </row>
    <row r="20" spans="1:27" x14ac:dyDescent="0.3">
      <c r="A20" s="36">
        <f t="shared" si="2"/>
        <v>18</v>
      </c>
      <c r="B20" s="22"/>
      <c r="C20" s="6"/>
      <c r="D20" s="6"/>
      <c r="E20" s="40"/>
      <c r="F20" s="45"/>
      <c r="G20" s="43"/>
      <c r="H20" s="39"/>
      <c r="I20" s="51"/>
      <c r="J20" s="11"/>
      <c r="K20" s="53"/>
      <c r="L20" s="22"/>
      <c r="M20" s="23"/>
      <c r="N20" s="23"/>
      <c r="O20" s="3"/>
      <c r="P20" s="171"/>
      <c r="Q20" s="175"/>
      <c r="R20" s="3"/>
      <c r="S20" s="3"/>
      <c r="T20" s="24"/>
      <c r="U20">
        <f>IF(C20=List!D$10,1,IF(C20=List!D$11,1,IF(C20=List!D$12,1,0)))</f>
        <v>0</v>
      </c>
      <c r="V20">
        <f>IF(B20=List!D$2,1,0)</f>
        <v>0</v>
      </c>
      <c r="W20">
        <f>IF(C20=List!D$7,1,IF(C20=List!D$8,1,0))</f>
        <v>0</v>
      </c>
      <c r="X20">
        <f t="shared" si="0"/>
        <v>0</v>
      </c>
      <c r="Y20">
        <f t="shared" si="1"/>
        <v>0</v>
      </c>
      <c r="AA20" s="279"/>
    </row>
    <row r="21" spans="1:27" x14ac:dyDescent="0.3">
      <c r="A21" s="36">
        <f t="shared" si="2"/>
        <v>19</v>
      </c>
      <c r="B21" s="22"/>
      <c r="C21" s="6"/>
      <c r="D21" s="6"/>
      <c r="E21" s="40"/>
      <c r="F21" s="45"/>
      <c r="G21" s="43"/>
      <c r="H21" s="39"/>
      <c r="I21" s="51"/>
      <c r="J21" s="11"/>
      <c r="K21" s="53"/>
      <c r="L21" s="22"/>
      <c r="M21" s="23"/>
      <c r="N21" s="23"/>
      <c r="O21" s="3"/>
      <c r="P21" s="171"/>
      <c r="Q21" s="175"/>
      <c r="R21" s="3"/>
      <c r="S21" s="3"/>
      <c r="T21" s="24"/>
      <c r="U21">
        <f>IF(C21=List!D$10,1,IF(C21=List!D$11,1,IF(C21=List!D$12,1,0)))</f>
        <v>0</v>
      </c>
      <c r="V21">
        <f>IF(B21=List!D$2,1,0)</f>
        <v>0</v>
      </c>
      <c r="W21">
        <f>IF(C21=List!D$7,1,IF(C21=List!D$8,1,0))</f>
        <v>0</v>
      </c>
      <c r="X21">
        <f t="shared" si="0"/>
        <v>0</v>
      </c>
      <c r="Y21">
        <f t="shared" si="1"/>
        <v>0</v>
      </c>
      <c r="AA21" s="279"/>
    </row>
    <row r="22" spans="1:27" x14ac:dyDescent="0.3">
      <c r="A22" s="36">
        <f t="shared" si="2"/>
        <v>20</v>
      </c>
      <c r="B22" s="22"/>
      <c r="C22" s="6"/>
      <c r="D22" s="6"/>
      <c r="E22" s="40"/>
      <c r="F22" s="45"/>
      <c r="G22" s="43"/>
      <c r="H22" s="39"/>
      <c r="I22" s="51"/>
      <c r="J22" s="11"/>
      <c r="K22" s="53"/>
      <c r="L22" s="22"/>
      <c r="M22" s="23"/>
      <c r="N22" s="23"/>
      <c r="O22" s="3"/>
      <c r="P22" s="171"/>
      <c r="Q22" s="175"/>
      <c r="R22" s="3"/>
      <c r="S22" s="3"/>
      <c r="T22" s="24"/>
      <c r="U22">
        <f>IF(C22=List!D$10,1,IF(C22=List!D$11,1,IF(C22=List!D$12,1,0)))</f>
        <v>0</v>
      </c>
      <c r="V22">
        <f>IF(B22=List!D$2,1,0)</f>
        <v>0</v>
      </c>
      <c r="W22">
        <f>IF(C22=List!D$7,1,IF(C22=List!D$8,1,0))</f>
        <v>0</v>
      </c>
      <c r="X22">
        <f t="shared" si="0"/>
        <v>0</v>
      </c>
      <c r="Y22">
        <f t="shared" si="1"/>
        <v>0</v>
      </c>
      <c r="AA22" s="279"/>
    </row>
    <row r="23" spans="1:27" x14ac:dyDescent="0.3">
      <c r="A23" s="36">
        <f t="shared" si="2"/>
        <v>21</v>
      </c>
      <c r="B23" s="22"/>
      <c r="C23" s="6"/>
      <c r="D23" s="6"/>
      <c r="E23" s="40"/>
      <c r="F23" s="45"/>
      <c r="G23" s="43"/>
      <c r="H23" s="39"/>
      <c r="I23" s="51"/>
      <c r="J23" s="11"/>
      <c r="K23" s="53"/>
      <c r="L23" s="22"/>
      <c r="M23" s="23"/>
      <c r="N23" s="23"/>
      <c r="O23" s="3"/>
      <c r="P23" s="171"/>
      <c r="Q23" s="175"/>
      <c r="R23" s="3"/>
      <c r="S23" s="3"/>
      <c r="T23" s="24"/>
      <c r="U23">
        <f>IF(C23=List!D$10,1,IF(C23=List!D$11,1,IF(C23=List!D$12,1,0)))</f>
        <v>0</v>
      </c>
      <c r="V23">
        <f>IF(B23=List!D$2,1,0)</f>
        <v>0</v>
      </c>
      <c r="W23">
        <f>IF(C23=List!D$7,1,IF(C23=List!D$8,1,0))</f>
        <v>0</v>
      </c>
      <c r="X23">
        <f t="shared" si="0"/>
        <v>0</v>
      </c>
      <c r="Y23">
        <f t="shared" si="1"/>
        <v>0</v>
      </c>
      <c r="AA23" s="279"/>
    </row>
    <row r="24" spans="1:27" x14ac:dyDescent="0.3">
      <c r="A24" s="36">
        <f t="shared" si="2"/>
        <v>22</v>
      </c>
      <c r="B24" s="22"/>
      <c r="C24" s="6"/>
      <c r="D24" s="6"/>
      <c r="E24" s="40"/>
      <c r="F24" s="45"/>
      <c r="G24" s="43"/>
      <c r="H24" s="39"/>
      <c r="I24" s="51"/>
      <c r="J24" s="11"/>
      <c r="K24" s="53"/>
      <c r="L24" s="22"/>
      <c r="M24" s="23"/>
      <c r="N24" s="23"/>
      <c r="O24" s="3"/>
      <c r="P24" s="171"/>
      <c r="Q24" s="175"/>
      <c r="R24" s="3"/>
      <c r="S24" s="3"/>
      <c r="T24" s="24"/>
      <c r="U24">
        <f>IF(C24=List!D$10,1,IF(C24=List!D$11,1,IF(C24=List!D$12,1,0)))</f>
        <v>0</v>
      </c>
      <c r="V24">
        <f>IF(B24=List!D$2,1,0)</f>
        <v>0</v>
      </c>
      <c r="W24">
        <f>IF(C24=List!D$7,1,IF(C24=List!D$8,1,0))</f>
        <v>0</v>
      </c>
      <c r="X24">
        <f t="shared" si="0"/>
        <v>0</v>
      </c>
      <c r="Y24">
        <f t="shared" si="1"/>
        <v>0</v>
      </c>
      <c r="AA24" s="279"/>
    </row>
    <row r="25" spans="1:27" x14ac:dyDescent="0.3">
      <c r="A25" s="36">
        <f t="shared" si="2"/>
        <v>23</v>
      </c>
      <c r="B25" s="22"/>
      <c r="C25" s="6"/>
      <c r="D25" s="6"/>
      <c r="E25" s="40"/>
      <c r="F25" s="45"/>
      <c r="G25" s="43"/>
      <c r="H25" s="39"/>
      <c r="I25" s="51"/>
      <c r="J25" s="11"/>
      <c r="K25" s="53"/>
      <c r="L25" s="22"/>
      <c r="M25" s="23"/>
      <c r="N25" s="23"/>
      <c r="O25" s="3"/>
      <c r="P25" s="171"/>
      <c r="Q25" s="175"/>
      <c r="R25" s="3"/>
      <c r="S25" s="3"/>
      <c r="T25" s="24"/>
      <c r="U25">
        <f>IF(C25=List!D$10,1,IF(C25=List!D$11,1,IF(C25=List!D$12,1,0)))</f>
        <v>0</v>
      </c>
      <c r="V25">
        <f>IF(B25=List!D$2,1,0)</f>
        <v>0</v>
      </c>
      <c r="W25">
        <f>IF(C25=List!D$7,1,IF(C25=List!D$8,1,0))</f>
        <v>0</v>
      </c>
      <c r="X25">
        <f t="shared" si="0"/>
        <v>0</v>
      </c>
      <c r="Y25">
        <f t="shared" si="1"/>
        <v>0</v>
      </c>
      <c r="AA25" s="279"/>
    </row>
    <row r="26" spans="1:27" x14ac:dyDescent="0.3">
      <c r="A26" s="36">
        <f t="shared" si="2"/>
        <v>24</v>
      </c>
      <c r="B26" s="22"/>
      <c r="C26" s="6"/>
      <c r="D26" s="6"/>
      <c r="E26" s="40"/>
      <c r="F26" s="45"/>
      <c r="G26" s="43"/>
      <c r="H26" s="39"/>
      <c r="I26" s="51"/>
      <c r="J26" s="11"/>
      <c r="K26" s="53"/>
      <c r="L26" s="22"/>
      <c r="M26" s="23"/>
      <c r="N26" s="23"/>
      <c r="O26" s="3"/>
      <c r="P26" s="171"/>
      <c r="Q26" s="175"/>
      <c r="R26" s="3"/>
      <c r="S26" s="3"/>
      <c r="T26" s="24"/>
      <c r="U26">
        <f>IF(C26=List!D$10,1,IF(C26=List!D$11,1,IF(C26=List!D$12,1,0)))</f>
        <v>0</v>
      </c>
      <c r="V26">
        <f>IF(B26=List!D$2,1,0)</f>
        <v>0</v>
      </c>
      <c r="W26">
        <f>IF(C26=List!D$7,1,IF(C26=List!D$8,1,0))</f>
        <v>0</v>
      </c>
      <c r="X26">
        <f t="shared" si="0"/>
        <v>0</v>
      </c>
      <c r="Y26">
        <f t="shared" si="1"/>
        <v>0</v>
      </c>
      <c r="AA26" s="279"/>
    </row>
    <row r="27" spans="1:27" ht="15" thickBot="1" x14ac:dyDescent="0.35">
      <c r="A27" s="37">
        <f t="shared" si="2"/>
        <v>25</v>
      </c>
      <c r="B27" s="25"/>
      <c r="C27" s="14"/>
      <c r="D27" s="14"/>
      <c r="E27" s="44"/>
      <c r="F27" s="47"/>
      <c r="G27" s="48"/>
      <c r="H27" s="49"/>
      <c r="I27" s="52"/>
      <c r="J27" s="13"/>
      <c r="K27" s="54"/>
      <c r="L27" s="25"/>
      <c r="M27" s="26"/>
      <c r="N27" s="26"/>
      <c r="O27" s="27"/>
      <c r="P27" s="172"/>
      <c r="Q27" s="176"/>
      <c r="R27" s="27"/>
      <c r="S27" s="27"/>
      <c r="T27" s="28"/>
      <c r="U27">
        <f>IF(C27=List!D$10,1,IF(C27=List!D$11,1,IF(C27=List!D$12,1,0)))</f>
        <v>0</v>
      </c>
      <c r="V27">
        <f>IF(B27=List!D$2,1,0)</f>
        <v>0</v>
      </c>
      <c r="W27">
        <f>IF(C27=List!D$7,1,IF(C27=List!D$8,1,0))</f>
        <v>0</v>
      </c>
      <c r="X27">
        <f t="shared" si="0"/>
        <v>0</v>
      </c>
      <c r="Y27">
        <f t="shared" si="1"/>
        <v>0</v>
      </c>
      <c r="AA27" s="280"/>
    </row>
    <row r="30" spans="1:27" x14ac:dyDescent="0.3">
      <c r="A30" s="270" t="s">
        <v>284</v>
      </c>
      <c r="B30" s="270"/>
    </row>
    <row r="31" spans="1:27" x14ac:dyDescent="0.3">
      <c r="A31" s="270"/>
      <c r="B31" s="270"/>
    </row>
  </sheetData>
  <mergeCells count="8">
    <mergeCell ref="A30:B31"/>
    <mergeCell ref="AA1:AA27"/>
    <mergeCell ref="Q1:T1"/>
    <mergeCell ref="B1:E1"/>
    <mergeCell ref="F1:I1"/>
    <mergeCell ref="J1:K1"/>
    <mergeCell ref="A1:A2"/>
    <mergeCell ref="L1:P1"/>
  </mergeCells>
  <conditionalFormatting sqref="C3:C27">
    <cfRule type="expression" dxfId="149" priority="25">
      <formula>$B3=""</formula>
    </cfRule>
  </conditionalFormatting>
  <conditionalFormatting sqref="D3:D27">
    <cfRule type="expression" dxfId="145" priority="30">
      <formula>B3=""</formula>
    </cfRule>
  </conditionalFormatting>
  <conditionalFormatting sqref="E3:F27">
    <cfRule type="expression" dxfId="144" priority="8">
      <formula>B3=""</formula>
    </cfRule>
  </conditionalFormatting>
  <conditionalFormatting sqref="G3:G27">
    <cfRule type="expression" dxfId="143" priority="9">
      <formula>C3=""</formula>
    </cfRule>
  </conditionalFormatting>
  <conditionalFormatting sqref="H3:H27">
    <cfRule type="expression" dxfId="142" priority="13">
      <formula>C3=""</formula>
    </cfRule>
  </conditionalFormatting>
  <conditionalFormatting sqref="I3">
    <cfRule type="expression" dxfId="141" priority="1">
      <formula>C3=""</formula>
    </cfRule>
  </conditionalFormatting>
  <conditionalFormatting sqref="I4:K27">
    <cfRule type="expression" dxfId="140" priority="32">
      <formula>C4=""</formula>
    </cfRule>
  </conditionalFormatting>
  <conditionalFormatting sqref="L3:L27">
    <cfRule type="expression" dxfId="135" priority="24">
      <formula>$C3=""</formula>
    </cfRule>
  </conditionalFormatting>
  <conditionalFormatting sqref="M3:M27">
    <cfRule type="expression" dxfId="134" priority="23">
      <formula>L3="Yes"</formula>
    </cfRule>
  </conditionalFormatting>
  <conditionalFormatting sqref="N3:N27">
    <cfRule type="expression" dxfId="133" priority="22">
      <formula>L3="No"</formula>
    </cfRule>
  </conditionalFormatting>
  <conditionalFormatting sqref="O3:O27">
    <cfRule type="expression" dxfId="132" priority="21">
      <formula>L3="No"</formula>
    </cfRule>
  </conditionalFormatting>
  <conditionalFormatting sqref="P3:P27">
    <cfRule type="expression" dxfId="131" priority="4">
      <formula>L3="No"</formula>
    </cfRule>
  </conditionalFormatting>
  <hyperlinks>
    <hyperlink ref="A30:B31" location="Main!A1" display="Back to Main Tab" xr:uid="{7BD1A423-8F67-4D0D-9F60-A05842DA6F26}"/>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26" id="{23AF8E78-2BB0-4EBC-B698-48AAE61302C2}">
            <xm:f>C3=List!$D$13</xm:f>
            <x14:dxf>
              <fill>
                <patternFill>
                  <bgColor rgb="FFFF0000"/>
                </patternFill>
              </fill>
            </x14:dxf>
          </x14:cfRule>
          <x14:cfRule type="expression" priority="27" id="{108503CA-F935-432E-9F16-C4CECB913AB8}">
            <xm:f>$C3=List!$D$9</xm:f>
            <x14:dxf>
              <fill>
                <patternFill>
                  <bgColor rgb="FFFF0000"/>
                </patternFill>
              </fill>
            </x14:dxf>
          </x14:cfRule>
          <x14:cfRule type="expression" priority="28" id="{110D2A79-7AEB-4FF1-9D8A-172AF2749322}">
            <xm:f>$C3=List!$D$6</xm:f>
            <x14:dxf>
              <fill>
                <patternFill>
                  <bgColor rgb="FFFF0000"/>
                </patternFill>
              </fill>
            </x14:dxf>
          </x14:cfRule>
          <xm:sqref>C3:C27</xm:sqref>
        </x14:conditionalFormatting>
        <x14:conditionalFormatting xmlns:xm="http://schemas.microsoft.com/office/excel/2006/main">
          <x14:cfRule type="expression" priority="6" id="{7327B9EA-1F42-40E5-9135-EF6B78DCC420}">
            <xm:f>$G3=List!$F$30</xm:f>
            <x14:dxf>
              <fill>
                <patternFill>
                  <bgColor theme="0" tint="-0.14996795556505021"/>
                </patternFill>
              </fill>
            </x14:dxf>
          </x14:cfRule>
          <xm:sqref>J3:J27</xm:sqref>
        </x14:conditionalFormatting>
        <x14:conditionalFormatting xmlns:xm="http://schemas.microsoft.com/office/excel/2006/main">
          <x14:cfRule type="expression" priority="5" id="{A491347A-EB1C-4917-AF2B-C5654A256FBC}">
            <xm:f>G3=List!$F$31</xm:f>
            <x14:dxf>
              <font>
                <color rgb="FF006100"/>
              </font>
              <fill>
                <patternFill>
                  <bgColor rgb="FFC6EFCE"/>
                </patternFill>
              </fill>
            </x14:dxf>
          </x14:cfRule>
          <xm:sqref>K3:K27</xm:sqref>
        </x14:conditionalFormatting>
        <x14:conditionalFormatting xmlns:xm="http://schemas.microsoft.com/office/excel/2006/main">
          <x14:cfRule type="expression" priority="14" id="{B4ACDB15-9A07-43DF-B687-4600619B7D14}">
            <xm:f>C3=List!$D$8</xm:f>
            <x14:dxf>
              <fill>
                <patternFill>
                  <bgColor theme="0"/>
                </patternFill>
              </fill>
            </x14:dxf>
          </x14:cfRule>
          <x14:cfRule type="expression" priority="15" id="{650840CE-6F98-4F61-AF0E-2099880B9D14}">
            <xm:f>C3=List!$D$7</xm:f>
            <x14:dxf>
              <fill>
                <patternFill>
                  <bgColor theme="0"/>
                </patternFill>
              </fill>
            </x14:dxf>
          </x14:cfRule>
          <xm:sqref>L3:L27</xm:sqref>
        </x14:conditionalFormatting>
        <x14:conditionalFormatting xmlns:xm="http://schemas.microsoft.com/office/excel/2006/main">
          <x14:cfRule type="expression" priority="20" id="{AFCF9D0C-A415-4909-8066-8E13CAB3D31D}">
            <xm:f>C3=List!$D$19</xm:f>
            <x14:dxf>
              <fill>
                <patternFill>
                  <bgColor theme="0" tint="-0.14996795556505021"/>
                </patternFill>
              </fill>
            </x14:dxf>
          </x14:cfRule>
          <xm:sqref>Q3:Q27</xm:sqref>
        </x14:conditionalFormatting>
        <x14:conditionalFormatting xmlns:xm="http://schemas.microsoft.com/office/excel/2006/main">
          <x14:cfRule type="expression" priority="19" id="{9AC1A6C8-DA27-42FA-8568-566D8BBD576E}">
            <xm:f>C3=List!$D$17</xm:f>
            <x14:dxf>
              <font>
                <color rgb="FF006100"/>
              </font>
              <fill>
                <patternFill>
                  <bgColor rgb="FFC3EFCE"/>
                </patternFill>
              </fill>
            </x14:dxf>
          </x14:cfRule>
          <xm:sqref>R3:R27</xm:sqref>
        </x14:conditionalFormatting>
        <x14:conditionalFormatting xmlns:xm="http://schemas.microsoft.com/office/excel/2006/main">
          <x14:cfRule type="expression" priority="3" id="{EBE383BE-3885-4808-86D4-AD165A58B8B3}">
            <xm:f>C3=List!$D$21</xm:f>
            <x14:dxf>
              <font>
                <color rgb="FF006100"/>
              </font>
              <fill>
                <patternFill>
                  <bgColor rgb="FFC6EFCE"/>
                </patternFill>
              </fill>
            </x14:dxf>
          </x14:cfRule>
          <x14:cfRule type="expression" priority="18" id="{43EEFEFA-0B57-4CC9-9C3F-F106FD664DE1}">
            <xm:f>C3=List!$D$22</xm:f>
            <x14:dxf>
              <font>
                <color rgb="FF006100"/>
              </font>
              <fill>
                <patternFill>
                  <bgColor rgb="FFC6EFCE"/>
                </patternFill>
              </fill>
            </x14:dxf>
          </x14:cfRule>
          <xm:sqref>S3:S27</xm:sqref>
        </x14:conditionalFormatting>
        <x14:conditionalFormatting xmlns:xm="http://schemas.microsoft.com/office/excel/2006/main">
          <x14:cfRule type="expression" priority="2" id="{7D22170B-710F-42E1-A0C8-5CF04214CC25}">
            <xm:f>C3=List!$D$21</xm:f>
            <x14:dxf>
              <font>
                <color rgb="FF006100"/>
              </font>
              <fill>
                <patternFill>
                  <bgColor rgb="FFC6EFCE"/>
                </patternFill>
              </fill>
            </x14:dxf>
          </x14:cfRule>
          <x14:cfRule type="expression" priority="17" id="{27DEDC8B-75EC-49D8-8A2A-366EDF8E568E}">
            <xm:f>C3=List!$D$22</xm:f>
            <x14:dxf>
              <font>
                <color rgb="FF006100"/>
              </font>
              <fill>
                <patternFill>
                  <bgColor rgb="FFC6EFCE"/>
                </patternFill>
              </fill>
            </x14:dxf>
          </x14:cfRule>
          <xm:sqref>T3:T27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6B3D333F-CAFD-4549-A40D-B76F7AEAEFCB}">
          <x14:formula1>
            <xm:f>List!$D$2:$D$3</xm:f>
          </x14:formula1>
          <xm:sqref>B3:B27</xm:sqref>
        </x14:dataValidation>
        <x14:dataValidation type="list" allowBlank="1" showInputMessage="1" showErrorMessage="1" xr:uid="{2830871F-A07B-4D2F-9F67-7316CE0683AB}">
          <x14:formula1>
            <xm:f>List!$D$25:$D$36</xm:f>
          </x14:formula1>
          <xm:sqref>D3:D27</xm:sqref>
        </x14:dataValidation>
        <x14:dataValidation type="list" allowBlank="1" showInputMessage="1" showErrorMessage="1" xr:uid="{8C4E7551-C47F-475B-9F47-EB9340A6B35D}">
          <x14:formula1>
            <xm:f>List!$B$16:$B$17</xm:f>
          </x14:formula1>
          <xm:sqref>R3:R27 L3:L27 H3:I27</xm:sqref>
        </x14:dataValidation>
        <x14:dataValidation type="list" allowBlank="1" showInputMessage="1" showErrorMessage="1" xr:uid="{ABDB357B-C59D-419F-BE9B-EDC6D944D63E}">
          <x14:formula1>
            <xm:f>List!$F$2:$F$4</xm:f>
          </x14:formula1>
          <xm:sqref>S3:S27</xm:sqref>
        </x14:dataValidation>
        <x14:dataValidation type="list" allowBlank="1" showInputMessage="1" showErrorMessage="1" xr:uid="{6F0F1C74-3C0F-4550-B33B-158D37B486D8}">
          <x14:formula1>
            <xm:f>List!$F$8:$F$9</xm:f>
          </x14:formula1>
          <xm:sqref>T3:T27</xm:sqref>
        </x14:dataValidation>
        <x14:dataValidation type="list" allowBlank="1" showInputMessage="1" showErrorMessage="1" xr:uid="{A2BEED79-32CC-4E5F-BF4B-1164919918C7}">
          <x14:formula1>
            <xm:f>List!$F$13:$F$26</xm:f>
          </x14:formula1>
          <xm:sqref>F3:F27</xm:sqref>
        </x14:dataValidation>
        <x14:dataValidation type="list" allowBlank="1" showInputMessage="1" showErrorMessage="1" xr:uid="{85710BB7-BEE1-491B-889C-BAEFB3E1EFB9}">
          <x14:formula1>
            <xm:f>List!$F$30:$F$34</xm:f>
          </x14:formula1>
          <xm:sqref>G3:G27</xm:sqref>
        </x14:dataValidation>
        <x14:dataValidation type="list" allowBlank="1" showInputMessage="1" showErrorMessage="1" xr:uid="{7FF3BCB4-5FA9-4746-830E-05098D7069C7}">
          <x14:formula1>
            <xm:f>List!$B$5:$B$13</xm:f>
          </x14:formula1>
          <xm:sqref>K3:K27</xm:sqref>
        </x14:dataValidation>
        <x14:dataValidation type="list" allowBlank="1" showInputMessage="1" showErrorMessage="1" xr:uid="{C56A5C70-95D0-4F5F-A6BE-B9D13888AFD6}">
          <x14:formula1>
            <xm:f>List!$D$6:$D$22</xm:f>
          </x14:formula1>
          <xm:sqref>C3:C27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7C3C-52E6-4395-8EFB-673C98484E18}">
  <dimension ref="A1:L31"/>
  <sheetViews>
    <sheetView workbookViewId="0">
      <selection sqref="A1:A2"/>
    </sheetView>
  </sheetViews>
  <sheetFormatPr defaultRowHeight="14.4" x14ac:dyDescent="0.3"/>
  <cols>
    <col min="1" max="1" width="43.88671875" bestFit="1" customWidth="1"/>
    <col min="2" max="2" width="23" customWidth="1"/>
    <col min="3" max="3" width="25.88671875" customWidth="1"/>
    <col min="4" max="4" width="19.33203125" customWidth="1"/>
    <col min="5" max="5" width="23.6640625" customWidth="1"/>
    <col min="6" max="6" width="21.5546875" customWidth="1"/>
    <col min="7" max="7" width="23.6640625" customWidth="1"/>
    <col min="8" max="8" width="29.109375" customWidth="1"/>
    <col min="9" max="9" width="24" hidden="1" customWidth="1"/>
    <col min="10" max="10" width="19.5546875" hidden="1" customWidth="1"/>
    <col min="11" max="11" width="26.109375" hidden="1" customWidth="1"/>
  </cols>
  <sheetData>
    <row r="1" spans="1:12" ht="36" customHeight="1" thickBot="1" x14ac:dyDescent="0.45">
      <c r="A1" s="295" t="s">
        <v>162</v>
      </c>
      <c r="C1" s="281" t="s">
        <v>143</v>
      </c>
      <c r="D1" s="294"/>
      <c r="E1" s="290" t="s">
        <v>171</v>
      </c>
      <c r="F1" s="286"/>
      <c r="G1" s="286"/>
      <c r="H1" s="287"/>
      <c r="I1" s="196"/>
      <c r="L1" s="291" t="s">
        <v>287</v>
      </c>
    </row>
    <row r="2" spans="1:12" ht="63" thickBot="1" x14ac:dyDescent="0.35">
      <c r="A2" s="296"/>
      <c r="B2" s="100" t="s">
        <v>163</v>
      </c>
      <c r="C2" s="97" t="s">
        <v>164</v>
      </c>
      <c r="D2" s="99" t="s">
        <v>165</v>
      </c>
      <c r="E2" s="97" t="s">
        <v>138</v>
      </c>
      <c r="F2" s="98" t="s">
        <v>166</v>
      </c>
      <c r="G2" s="98" t="s">
        <v>167</v>
      </c>
      <c r="H2" s="99" t="s">
        <v>168</v>
      </c>
      <c r="I2" s="197" t="s">
        <v>169</v>
      </c>
      <c r="J2" s="83"/>
      <c r="K2" s="84"/>
      <c r="L2" s="292"/>
    </row>
    <row r="3" spans="1:12" x14ac:dyDescent="0.3">
      <c r="A3" s="62" t="str">
        <f>IF('1 On Road Fleet'!U3=1,'1 On Road Fleet'!E3&amp;" "&amp;'1 On Road Fleet'!B3&amp;" "&amp;'1 On Road Fleet'!C3&amp;" "&amp;'1 On Road Fleet'!D3,"")</f>
        <v/>
      </c>
      <c r="B3" s="193"/>
      <c r="C3" s="31"/>
      <c r="D3" s="89"/>
      <c r="E3" s="187" t="str">
        <f>IF(B3="","",IF('1 On Road Fleet'!N3="","",'1 On Road Fleet'!N3))</f>
        <v/>
      </c>
      <c r="F3" s="188" t="str">
        <f>IF(B3="","",IF('1 On Road Fleet'!O3="","",'1 On Road Fleet'!O3))</f>
        <v/>
      </c>
      <c r="G3" s="33"/>
      <c r="H3" s="34"/>
      <c r="I3" s="198"/>
      <c r="J3" t="str">
        <f>IF(A3="","",C3&amp;B3)</f>
        <v/>
      </c>
      <c r="K3" t="str">
        <f>IF(B3="","",'1 On Road Fleet'!B3)</f>
        <v/>
      </c>
      <c r="L3" s="292"/>
    </row>
    <row r="4" spans="1:12" x14ac:dyDescent="0.3">
      <c r="A4" s="87" t="str">
        <f>IF('1 On Road Fleet'!U4=1,'1 On Road Fleet'!E4&amp;" "&amp;'1 On Road Fleet'!B4&amp;" "&amp;'1 On Road Fleet'!C4&amp;" "&amp;'1 On Road Fleet'!D4,"")</f>
        <v/>
      </c>
      <c r="B4" s="194"/>
      <c r="C4" s="22"/>
      <c r="D4" s="85" t="str">
        <f>IF(B4="","",IF('1 On Road Fleet'!M4="","",'1 On Road Fleet'!M4))</f>
        <v/>
      </c>
      <c r="E4" s="189" t="str">
        <f>IF(B4="","",IF('1 On Road Fleet'!N4="","",'1 On Road Fleet'!N4))</f>
        <v/>
      </c>
      <c r="F4" s="190" t="str">
        <f>IF(B4="","",IF('1 On Road Fleet'!O4="","",'1 On Road Fleet'!O4))</f>
        <v/>
      </c>
      <c r="G4" s="3"/>
      <c r="H4" s="24"/>
      <c r="I4" s="199"/>
      <c r="J4" t="str">
        <f t="shared" ref="J4:J27" si="0">IF(A4="","",C4&amp;B4)</f>
        <v/>
      </c>
      <c r="K4" t="str">
        <f>IF(B4="","",'1 On Road Fleet'!B4)</f>
        <v/>
      </c>
      <c r="L4" s="292"/>
    </row>
    <row r="5" spans="1:12" x14ac:dyDescent="0.3">
      <c r="A5" s="87" t="str">
        <f>IF('1 On Road Fleet'!U5=1,'1 On Road Fleet'!E5&amp;" "&amp;'1 On Road Fleet'!B5&amp;" "&amp;'1 On Road Fleet'!C5&amp;" "&amp;'1 On Road Fleet'!D5,"")</f>
        <v/>
      </c>
      <c r="B5" s="194"/>
      <c r="C5" s="22"/>
      <c r="D5" s="85" t="str">
        <f>IF(B5="","",IF('1 On Road Fleet'!M5="","",'1 On Road Fleet'!M5))</f>
        <v/>
      </c>
      <c r="E5" s="189" t="str">
        <f>IF(B5="","",IF('1 On Road Fleet'!N5="","",'1 On Road Fleet'!N5))</f>
        <v/>
      </c>
      <c r="F5" s="190" t="str">
        <f>IF(B5="","",IF('1 On Road Fleet'!O5="","",'1 On Road Fleet'!O5))</f>
        <v/>
      </c>
      <c r="G5" s="3"/>
      <c r="H5" s="24"/>
      <c r="I5" s="199"/>
      <c r="J5" t="str">
        <f t="shared" si="0"/>
        <v/>
      </c>
      <c r="K5" t="str">
        <f>IF(B5="","",'1 On Road Fleet'!B5)</f>
        <v/>
      </c>
      <c r="L5" s="292"/>
    </row>
    <row r="6" spans="1:12" x14ac:dyDescent="0.3">
      <c r="A6" s="87" t="str">
        <f>IF('1 On Road Fleet'!U6=1,'1 On Road Fleet'!E6&amp;" "&amp;'1 On Road Fleet'!B6&amp;" "&amp;'1 On Road Fleet'!C6&amp;" "&amp;'1 On Road Fleet'!D6,"")</f>
        <v/>
      </c>
      <c r="B6" s="194"/>
      <c r="C6" s="22"/>
      <c r="D6" s="85" t="str">
        <f>IF(B6="","",IF('1 On Road Fleet'!M6="","",'1 On Road Fleet'!M6))</f>
        <v/>
      </c>
      <c r="E6" s="189"/>
      <c r="F6" s="190"/>
      <c r="G6" s="3"/>
      <c r="H6" s="24"/>
      <c r="I6" s="199"/>
      <c r="J6" t="str">
        <f t="shared" si="0"/>
        <v/>
      </c>
      <c r="K6" t="str">
        <f>IF(B6="","",'1 On Road Fleet'!B6)</f>
        <v/>
      </c>
      <c r="L6" s="292"/>
    </row>
    <row r="7" spans="1:12" x14ac:dyDescent="0.3">
      <c r="A7" s="87" t="str">
        <f>IF('1 On Road Fleet'!U7=1,'1 On Road Fleet'!E7&amp;" "&amp;'1 On Road Fleet'!B7&amp;" "&amp;'1 On Road Fleet'!C7&amp;" "&amp;'1 On Road Fleet'!D7,"")</f>
        <v/>
      </c>
      <c r="B7" s="194"/>
      <c r="C7" s="22"/>
      <c r="D7" s="85" t="str">
        <f>IF(B7="","",IF('1 On Road Fleet'!M7="","",'1 On Road Fleet'!M7))</f>
        <v/>
      </c>
      <c r="E7" s="189" t="str">
        <f>IF(B7="","",IF('1 On Road Fleet'!N7="","",'1 On Road Fleet'!N7))</f>
        <v/>
      </c>
      <c r="F7" s="190" t="str">
        <f>IF(B7="","",IF('1 On Road Fleet'!O7="","",'1 On Road Fleet'!O7))</f>
        <v/>
      </c>
      <c r="G7" s="3"/>
      <c r="H7" s="24"/>
      <c r="I7" s="199"/>
      <c r="J7" t="str">
        <f t="shared" si="0"/>
        <v/>
      </c>
      <c r="K7" t="str">
        <f>IF(B7="","",'1 On Road Fleet'!B7)</f>
        <v/>
      </c>
      <c r="L7" s="292"/>
    </row>
    <row r="8" spans="1:12" x14ac:dyDescent="0.3">
      <c r="A8" s="87" t="str">
        <f>IF('1 On Road Fleet'!U8=1,'1 On Road Fleet'!E8&amp;" "&amp;'1 On Road Fleet'!B8&amp;" "&amp;'1 On Road Fleet'!C8&amp;" "&amp;'1 On Road Fleet'!D8,"")</f>
        <v/>
      </c>
      <c r="B8" s="194"/>
      <c r="C8" s="22"/>
      <c r="D8" s="85" t="str">
        <f>IF(B8="","",IF('1 On Road Fleet'!M8="","",'1 On Road Fleet'!M8))</f>
        <v/>
      </c>
      <c r="E8" s="189" t="str">
        <f>IF(B8="","",IF('1 On Road Fleet'!N8="","",'1 On Road Fleet'!N8))</f>
        <v/>
      </c>
      <c r="F8" s="190" t="str">
        <f>IF(B8="","",IF('1 On Road Fleet'!O8="","",'1 On Road Fleet'!O8))</f>
        <v/>
      </c>
      <c r="G8" s="3"/>
      <c r="H8" s="24"/>
      <c r="I8" s="199"/>
      <c r="J8" t="str">
        <f t="shared" si="0"/>
        <v/>
      </c>
      <c r="K8" t="str">
        <f>IF(B8="","",'1 On Road Fleet'!B8)</f>
        <v/>
      </c>
      <c r="L8" s="292"/>
    </row>
    <row r="9" spans="1:12" x14ac:dyDescent="0.3">
      <c r="A9" s="87" t="str">
        <f>IF('1 On Road Fleet'!U9=1,'1 On Road Fleet'!E9&amp;" "&amp;'1 On Road Fleet'!B9&amp;" "&amp;'1 On Road Fleet'!C9&amp;" "&amp;'1 On Road Fleet'!D9,"")</f>
        <v/>
      </c>
      <c r="B9" s="194"/>
      <c r="C9" s="22"/>
      <c r="D9" s="85" t="str">
        <f>IF(B9="","",IF('1 On Road Fleet'!M9="","",'1 On Road Fleet'!M9))</f>
        <v/>
      </c>
      <c r="E9" s="189" t="str">
        <f>IF(B9="","",IF('1 On Road Fleet'!N9="","",'1 On Road Fleet'!N9))</f>
        <v/>
      </c>
      <c r="F9" s="190" t="str">
        <f>IF(B9="","",IF('1 On Road Fleet'!O9="","",'1 On Road Fleet'!O9))</f>
        <v/>
      </c>
      <c r="G9" s="3"/>
      <c r="H9" s="24"/>
      <c r="I9" s="199"/>
      <c r="J9" t="str">
        <f t="shared" si="0"/>
        <v/>
      </c>
      <c r="K9" t="str">
        <f>IF(B9="","",'1 On Road Fleet'!B9)</f>
        <v/>
      </c>
      <c r="L9" s="292"/>
    </row>
    <row r="10" spans="1:12" x14ac:dyDescent="0.3">
      <c r="A10" s="87" t="str">
        <f>IF('1 On Road Fleet'!U10=1,'1 On Road Fleet'!E10&amp;" "&amp;'1 On Road Fleet'!B10&amp;" "&amp;'1 On Road Fleet'!C10&amp;" "&amp;'1 On Road Fleet'!D10,"")</f>
        <v/>
      </c>
      <c r="B10" s="194"/>
      <c r="C10" s="22"/>
      <c r="D10" s="85" t="str">
        <f>IF(B10="","",IF('1 On Road Fleet'!M10="","",'1 On Road Fleet'!M10))</f>
        <v/>
      </c>
      <c r="E10" s="189" t="str">
        <f>IF(B10="","",IF('1 On Road Fleet'!N10="","",'1 On Road Fleet'!N10))</f>
        <v/>
      </c>
      <c r="F10" s="190" t="str">
        <f>IF(B10="","",IF('1 On Road Fleet'!O10="","",'1 On Road Fleet'!O10))</f>
        <v/>
      </c>
      <c r="G10" s="3"/>
      <c r="H10" s="24"/>
      <c r="I10" s="199"/>
      <c r="J10" t="str">
        <f t="shared" si="0"/>
        <v/>
      </c>
      <c r="K10" t="str">
        <f>IF(B10="","",'1 On Road Fleet'!B10)</f>
        <v/>
      </c>
      <c r="L10" s="292"/>
    </row>
    <row r="11" spans="1:12" x14ac:dyDescent="0.3">
      <c r="A11" s="87" t="str">
        <f>IF('1 On Road Fleet'!U11=1,'1 On Road Fleet'!E11&amp;" "&amp;'1 On Road Fleet'!B11&amp;" "&amp;'1 On Road Fleet'!C11&amp;" "&amp;'1 On Road Fleet'!D11,"")</f>
        <v/>
      </c>
      <c r="B11" s="194"/>
      <c r="C11" s="22"/>
      <c r="D11" s="85" t="str">
        <f>IF(B11="","",IF('1 On Road Fleet'!M11="","",'1 On Road Fleet'!M11))</f>
        <v/>
      </c>
      <c r="E11" s="189" t="str">
        <f>IF(B11="","",IF('1 On Road Fleet'!N11="","",'1 On Road Fleet'!N11))</f>
        <v/>
      </c>
      <c r="F11" s="190" t="str">
        <f>IF(B11="","",IF('1 On Road Fleet'!O11="","",'1 On Road Fleet'!O11))</f>
        <v/>
      </c>
      <c r="G11" s="3"/>
      <c r="H11" s="24"/>
      <c r="I11" s="199"/>
      <c r="J11" t="str">
        <f t="shared" si="0"/>
        <v/>
      </c>
      <c r="K11" t="str">
        <f>IF(B11="","",'1 On Road Fleet'!B11)</f>
        <v/>
      </c>
      <c r="L11" s="292"/>
    </row>
    <row r="12" spans="1:12" x14ac:dyDescent="0.3">
      <c r="A12" s="87" t="str">
        <f>IF('1 On Road Fleet'!U12=1,'1 On Road Fleet'!E12&amp;" "&amp;'1 On Road Fleet'!B12&amp;" "&amp;'1 On Road Fleet'!C12&amp;" "&amp;'1 On Road Fleet'!D12,"")</f>
        <v/>
      </c>
      <c r="B12" s="194"/>
      <c r="C12" s="22"/>
      <c r="D12" s="85" t="str">
        <f>IF(B12="","",IF('1 On Road Fleet'!M12="","",'1 On Road Fleet'!M12))</f>
        <v/>
      </c>
      <c r="E12" s="189" t="str">
        <f>IF(B12="","",IF('1 On Road Fleet'!N12="","",'1 On Road Fleet'!N12))</f>
        <v/>
      </c>
      <c r="F12" s="190" t="str">
        <f>IF(B12="","",IF('1 On Road Fleet'!O12="","",'1 On Road Fleet'!O12))</f>
        <v/>
      </c>
      <c r="G12" s="3"/>
      <c r="H12" s="24"/>
      <c r="I12" s="199"/>
      <c r="J12" t="str">
        <f t="shared" si="0"/>
        <v/>
      </c>
      <c r="K12" t="str">
        <f>IF(B12="","",'1 On Road Fleet'!B12)</f>
        <v/>
      </c>
      <c r="L12" s="292"/>
    </row>
    <row r="13" spans="1:12" x14ac:dyDescent="0.3">
      <c r="A13" s="87" t="str">
        <f>IF('1 On Road Fleet'!U13=1,'1 On Road Fleet'!E13&amp;" "&amp;'1 On Road Fleet'!B13&amp;" "&amp;'1 On Road Fleet'!C13&amp;" "&amp;'1 On Road Fleet'!D13,"")</f>
        <v/>
      </c>
      <c r="B13" s="194"/>
      <c r="C13" s="22"/>
      <c r="D13" s="85" t="str">
        <f>IF(B13="","",IF('1 On Road Fleet'!M13="","",'1 On Road Fleet'!M13))</f>
        <v/>
      </c>
      <c r="E13" s="189" t="str">
        <f>IF(B13="","",IF('1 On Road Fleet'!N13="","",'1 On Road Fleet'!N13))</f>
        <v/>
      </c>
      <c r="F13" s="190" t="str">
        <f>IF(B13="","",IF('1 On Road Fleet'!O13="","",'1 On Road Fleet'!O13))</f>
        <v/>
      </c>
      <c r="G13" s="3"/>
      <c r="H13" s="24"/>
      <c r="I13" s="199"/>
      <c r="J13" t="str">
        <f t="shared" si="0"/>
        <v/>
      </c>
      <c r="K13" t="str">
        <f>IF(B13="","",'1 On Road Fleet'!B13)</f>
        <v/>
      </c>
      <c r="L13" s="292"/>
    </row>
    <row r="14" spans="1:12" x14ac:dyDescent="0.3">
      <c r="A14" s="87" t="str">
        <f>IF('1 On Road Fleet'!U14=1,'1 On Road Fleet'!E14&amp;" "&amp;'1 On Road Fleet'!B14&amp;" "&amp;'1 On Road Fleet'!C14&amp;" "&amp;'1 On Road Fleet'!D14,"")</f>
        <v/>
      </c>
      <c r="B14" s="194"/>
      <c r="C14" s="22"/>
      <c r="D14" s="85" t="str">
        <f>IF(B14="","",IF('1 On Road Fleet'!M14="","",'1 On Road Fleet'!M14))</f>
        <v/>
      </c>
      <c r="E14" s="189" t="str">
        <f>IF(B14="","",IF('1 On Road Fleet'!N14="","",'1 On Road Fleet'!N14))</f>
        <v/>
      </c>
      <c r="F14" s="190" t="str">
        <f>IF(B14="","",IF('1 On Road Fleet'!O14="","",'1 On Road Fleet'!O14))</f>
        <v/>
      </c>
      <c r="G14" s="3"/>
      <c r="H14" s="24"/>
      <c r="I14" s="199"/>
      <c r="J14" t="str">
        <f t="shared" si="0"/>
        <v/>
      </c>
      <c r="K14" t="str">
        <f>IF(B14="","",'1 On Road Fleet'!B14)</f>
        <v/>
      </c>
      <c r="L14" s="292"/>
    </row>
    <row r="15" spans="1:12" x14ac:dyDescent="0.3">
      <c r="A15" s="87" t="str">
        <f>IF('1 On Road Fleet'!U15=1,'1 On Road Fleet'!E15&amp;" "&amp;'1 On Road Fleet'!B15&amp;" "&amp;'1 On Road Fleet'!C15&amp;" "&amp;'1 On Road Fleet'!D15,"")</f>
        <v/>
      </c>
      <c r="B15" s="194"/>
      <c r="C15" s="22"/>
      <c r="D15" s="85" t="str">
        <f>IF(B15="","",IF('1 On Road Fleet'!M15="","",'1 On Road Fleet'!M15))</f>
        <v/>
      </c>
      <c r="E15" s="189" t="str">
        <f>IF(B15="","",IF('1 On Road Fleet'!N15="","",'1 On Road Fleet'!N15))</f>
        <v/>
      </c>
      <c r="F15" s="190" t="str">
        <f>IF(B15="","",IF('1 On Road Fleet'!O15="","",'1 On Road Fleet'!O15))</f>
        <v/>
      </c>
      <c r="G15" s="3"/>
      <c r="H15" s="24"/>
      <c r="I15" s="199"/>
      <c r="J15" t="str">
        <f t="shared" si="0"/>
        <v/>
      </c>
      <c r="K15" t="str">
        <f>IF(B15="","",'1 On Road Fleet'!B15)</f>
        <v/>
      </c>
      <c r="L15" s="292"/>
    </row>
    <row r="16" spans="1:12" x14ac:dyDescent="0.3">
      <c r="A16" s="87" t="str">
        <f>IF('1 On Road Fleet'!U16=1,'1 On Road Fleet'!E16&amp;" "&amp;'1 On Road Fleet'!B16&amp;" "&amp;'1 On Road Fleet'!C16&amp;" "&amp;'1 On Road Fleet'!D16,"")</f>
        <v/>
      </c>
      <c r="B16" s="194"/>
      <c r="C16" s="22"/>
      <c r="D16" s="85" t="str">
        <f>IF(B16="","",IF('1 On Road Fleet'!M16="","",'1 On Road Fleet'!M16))</f>
        <v/>
      </c>
      <c r="E16" s="189" t="str">
        <f>IF(B16="","",IF('1 On Road Fleet'!N16="","",'1 On Road Fleet'!N16))</f>
        <v/>
      </c>
      <c r="F16" s="190" t="str">
        <f>IF(B16="","",IF('1 On Road Fleet'!O16="","",'1 On Road Fleet'!O16))</f>
        <v/>
      </c>
      <c r="G16" s="3"/>
      <c r="H16" s="24"/>
      <c r="I16" s="199"/>
      <c r="J16" t="str">
        <f t="shared" si="0"/>
        <v/>
      </c>
      <c r="K16" t="str">
        <f>IF(B16="","",'1 On Road Fleet'!B16)</f>
        <v/>
      </c>
      <c r="L16" s="292"/>
    </row>
    <row r="17" spans="1:12" x14ac:dyDescent="0.3">
      <c r="A17" s="87" t="str">
        <f>IF('1 On Road Fleet'!U17=1,'1 On Road Fleet'!E17&amp;" "&amp;'1 On Road Fleet'!B17&amp;" "&amp;'1 On Road Fleet'!C17&amp;" "&amp;'1 On Road Fleet'!D17,"")</f>
        <v/>
      </c>
      <c r="B17" s="194"/>
      <c r="C17" s="22"/>
      <c r="D17" s="85" t="str">
        <f>IF(B17="","",IF('1 On Road Fleet'!M17="","",'1 On Road Fleet'!M17))</f>
        <v/>
      </c>
      <c r="E17" s="189" t="str">
        <f>IF(B17="","",IF('1 On Road Fleet'!N17="","",'1 On Road Fleet'!N17))</f>
        <v/>
      </c>
      <c r="F17" s="190" t="str">
        <f>IF(B17="","",IF('1 On Road Fleet'!O17="","",'1 On Road Fleet'!O17))</f>
        <v/>
      </c>
      <c r="G17" s="3"/>
      <c r="H17" s="24"/>
      <c r="I17" s="199"/>
      <c r="J17" t="str">
        <f t="shared" si="0"/>
        <v/>
      </c>
      <c r="K17" t="str">
        <f>IF(B17="","",'1 On Road Fleet'!B17)</f>
        <v/>
      </c>
      <c r="L17" s="292"/>
    </row>
    <row r="18" spans="1:12" x14ac:dyDescent="0.3">
      <c r="A18" s="87" t="str">
        <f>IF('1 On Road Fleet'!U18=1,'1 On Road Fleet'!E18&amp;" "&amp;'1 On Road Fleet'!B18&amp;" "&amp;'1 On Road Fleet'!C18&amp;" "&amp;'1 On Road Fleet'!D18,"")</f>
        <v/>
      </c>
      <c r="B18" s="194"/>
      <c r="C18" s="22"/>
      <c r="D18" s="85" t="str">
        <f>IF(B18="","",IF('1 On Road Fleet'!M18="","",'1 On Road Fleet'!M18))</f>
        <v/>
      </c>
      <c r="E18" s="189" t="str">
        <f>IF(B18="","",IF('1 On Road Fleet'!N18="","",'1 On Road Fleet'!N18))</f>
        <v/>
      </c>
      <c r="F18" s="190" t="str">
        <f>IF(B18="","",IF('1 On Road Fleet'!O18="","",'1 On Road Fleet'!O18))</f>
        <v/>
      </c>
      <c r="G18" s="3"/>
      <c r="H18" s="24"/>
      <c r="I18" s="199"/>
      <c r="J18" t="str">
        <f t="shared" si="0"/>
        <v/>
      </c>
      <c r="K18" t="str">
        <f>IF(B18="","",'1 On Road Fleet'!B18)</f>
        <v/>
      </c>
      <c r="L18" s="292"/>
    </row>
    <row r="19" spans="1:12" x14ac:dyDescent="0.3">
      <c r="A19" s="87" t="str">
        <f>IF('1 On Road Fleet'!U19=1,'1 On Road Fleet'!E19&amp;" "&amp;'1 On Road Fleet'!B19&amp;" "&amp;'1 On Road Fleet'!C19&amp;" "&amp;'1 On Road Fleet'!D19,"")</f>
        <v/>
      </c>
      <c r="B19" s="194"/>
      <c r="C19" s="22"/>
      <c r="D19" s="85" t="str">
        <f>IF(B19="","",IF('1 On Road Fleet'!M19="","",'1 On Road Fleet'!M19))</f>
        <v/>
      </c>
      <c r="E19" s="189" t="str">
        <f>IF(B19="","",IF('1 On Road Fleet'!N19="","",'1 On Road Fleet'!N19))</f>
        <v/>
      </c>
      <c r="F19" s="190" t="str">
        <f>IF(B19="","",IF('1 On Road Fleet'!O19="","",'1 On Road Fleet'!O19))</f>
        <v/>
      </c>
      <c r="G19" s="3"/>
      <c r="H19" s="24"/>
      <c r="I19" s="199"/>
      <c r="J19" t="str">
        <f t="shared" si="0"/>
        <v/>
      </c>
      <c r="K19" t="str">
        <f>IF(B19="","",'1 On Road Fleet'!B19)</f>
        <v/>
      </c>
      <c r="L19" s="292"/>
    </row>
    <row r="20" spans="1:12" x14ac:dyDescent="0.3">
      <c r="A20" s="87" t="str">
        <f>IF('1 On Road Fleet'!U20=1,'1 On Road Fleet'!E20&amp;" "&amp;'1 On Road Fleet'!B20&amp;" "&amp;'1 On Road Fleet'!C20&amp;" "&amp;'1 On Road Fleet'!D20,"")</f>
        <v/>
      </c>
      <c r="B20" s="194"/>
      <c r="C20" s="22"/>
      <c r="D20" s="85" t="str">
        <f>IF(B20="","",IF('1 On Road Fleet'!M20="","",'1 On Road Fleet'!M20))</f>
        <v/>
      </c>
      <c r="E20" s="189" t="str">
        <f>IF(B20="","",IF('1 On Road Fleet'!N20="","",'1 On Road Fleet'!N20))</f>
        <v/>
      </c>
      <c r="F20" s="190" t="str">
        <f>IF(B20="","",IF('1 On Road Fleet'!O20="","",'1 On Road Fleet'!O20))</f>
        <v/>
      </c>
      <c r="G20" s="3"/>
      <c r="H20" s="24"/>
      <c r="I20" s="199"/>
      <c r="J20" t="str">
        <f t="shared" si="0"/>
        <v/>
      </c>
      <c r="K20" t="str">
        <f>IF(B20="","",'1 On Road Fleet'!B20)</f>
        <v/>
      </c>
      <c r="L20" s="292"/>
    </row>
    <row r="21" spans="1:12" x14ac:dyDescent="0.3">
      <c r="A21" s="87" t="str">
        <f>IF('1 On Road Fleet'!U21=1,'1 On Road Fleet'!E21&amp;" "&amp;'1 On Road Fleet'!B21&amp;" "&amp;'1 On Road Fleet'!C21&amp;" "&amp;'1 On Road Fleet'!D21,"")</f>
        <v/>
      </c>
      <c r="B21" s="194"/>
      <c r="C21" s="22"/>
      <c r="D21" s="85" t="str">
        <f>IF(B21="","",IF('1 On Road Fleet'!M21="","",'1 On Road Fleet'!M21))</f>
        <v/>
      </c>
      <c r="E21" s="189" t="str">
        <f>IF(B21="","",IF('1 On Road Fleet'!N21="","",'1 On Road Fleet'!N21))</f>
        <v/>
      </c>
      <c r="F21" s="190" t="str">
        <f>IF(B21="","",IF('1 On Road Fleet'!O21="","",'1 On Road Fleet'!O21))</f>
        <v/>
      </c>
      <c r="G21" s="3"/>
      <c r="H21" s="24"/>
      <c r="I21" s="199"/>
      <c r="J21" t="str">
        <f t="shared" si="0"/>
        <v/>
      </c>
      <c r="K21" t="str">
        <f>IF(B21="","",'1 On Road Fleet'!B21)</f>
        <v/>
      </c>
      <c r="L21" s="292"/>
    </row>
    <row r="22" spans="1:12" x14ac:dyDescent="0.3">
      <c r="A22" s="87" t="str">
        <f>IF('1 On Road Fleet'!U22=1,'1 On Road Fleet'!E22&amp;" "&amp;'1 On Road Fleet'!B22&amp;" "&amp;'1 On Road Fleet'!C22&amp;" "&amp;'1 On Road Fleet'!D22,"")</f>
        <v/>
      </c>
      <c r="B22" s="194"/>
      <c r="C22" s="22"/>
      <c r="D22" s="85" t="str">
        <f>IF(B22="","",IF('1 On Road Fleet'!M22="","",'1 On Road Fleet'!M22))</f>
        <v/>
      </c>
      <c r="E22" s="189" t="str">
        <f>IF(B22="","",IF('1 On Road Fleet'!N22="","",'1 On Road Fleet'!N22))</f>
        <v/>
      </c>
      <c r="F22" s="190" t="str">
        <f>IF(B22="","",IF('1 On Road Fleet'!O22="","",'1 On Road Fleet'!O22))</f>
        <v/>
      </c>
      <c r="G22" s="3"/>
      <c r="H22" s="24"/>
      <c r="I22" s="199"/>
      <c r="J22" t="str">
        <f t="shared" si="0"/>
        <v/>
      </c>
      <c r="K22" t="str">
        <f>IF(B22="","",'1 On Road Fleet'!B22)</f>
        <v/>
      </c>
      <c r="L22" s="292"/>
    </row>
    <row r="23" spans="1:12" x14ac:dyDescent="0.3">
      <c r="A23" s="87" t="str">
        <f>IF('1 On Road Fleet'!U23=1,'1 On Road Fleet'!E23&amp;" "&amp;'1 On Road Fleet'!B23&amp;" "&amp;'1 On Road Fleet'!C23&amp;" "&amp;'1 On Road Fleet'!D23,"")</f>
        <v/>
      </c>
      <c r="B23" s="194"/>
      <c r="C23" s="22"/>
      <c r="D23" s="85" t="str">
        <f>IF(B23="","",IF('1 On Road Fleet'!M23="","",'1 On Road Fleet'!M23))</f>
        <v/>
      </c>
      <c r="E23" s="189" t="str">
        <f>IF(B23="","",IF('1 On Road Fleet'!N23="","",'1 On Road Fleet'!N23))</f>
        <v/>
      </c>
      <c r="F23" s="190" t="str">
        <f>IF(B23="","",IF('1 On Road Fleet'!O23="","",'1 On Road Fleet'!O23))</f>
        <v/>
      </c>
      <c r="G23" s="3"/>
      <c r="H23" s="24"/>
      <c r="I23" s="199"/>
      <c r="J23" t="str">
        <f t="shared" si="0"/>
        <v/>
      </c>
      <c r="K23" t="str">
        <f>IF(B23="","",'1 On Road Fleet'!B23)</f>
        <v/>
      </c>
      <c r="L23" s="292"/>
    </row>
    <row r="24" spans="1:12" x14ac:dyDescent="0.3">
      <c r="A24" s="87" t="str">
        <f>IF('1 On Road Fleet'!U24=1,'1 On Road Fleet'!E24&amp;" "&amp;'1 On Road Fleet'!B24&amp;" "&amp;'1 On Road Fleet'!C24&amp;" "&amp;'1 On Road Fleet'!D24,"")</f>
        <v/>
      </c>
      <c r="B24" s="194"/>
      <c r="C24" s="22"/>
      <c r="D24" s="85" t="str">
        <f>IF(B24="","",IF('1 On Road Fleet'!M24="","",'1 On Road Fleet'!M24))</f>
        <v/>
      </c>
      <c r="E24" s="189" t="str">
        <f>IF(B24="","",IF('1 On Road Fleet'!N24="","",'1 On Road Fleet'!N24))</f>
        <v/>
      </c>
      <c r="F24" s="190" t="str">
        <f>IF(B24="","",IF('1 On Road Fleet'!O24="","",'1 On Road Fleet'!O24))</f>
        <v/>
      </c>
      <c r="G24" s="3"/>
      <c r="H24" s="24"/>
      <c r="I24" s="199"/>
      <c r="J24" t="str">
        <f t="shared" si="0"/>
        <v/>
      </c>
      <c r="K24" t="str">
        <f>IF(B24="","",'1 On Road Fleet'!B24)</f>
        <v/>
      </c>
      <c r="L24" s="292"/>
    </row>
    <row r="25" spans="1:12" x14ac:dyDescent="0.3">
      <c r="A25" s="87" t="str">
        <f>IF('1 On Road Fleet'!U25=1,'1 On Road Fleet'!E25&amp;" "&amp;'1 On Road Fleet'!B25&amp;" "&amp;'1 On Road Fleet'!C25&amp;" "&amp;'1 On Road Fleet'!D25,"")</f>
        <v/>
      </c>
      <c r="B25" s="194"/>
      <c r="C25" s="22"/>
      <c r="D25" s="85" t="str">
        <f>IF(B25="","",IF('1 On Road Fleet'!M25="","",'1 On Road Fleet'!M25))</f>
        <v/>
      </c>
      <c r="E25" s="189" t="str">
        <f>IF(B25="","",IF('1 On Road Fleet'!N25="","",'1 On Road Fleet'!N25))</f>
        <v/>
      </c>
      <c r="F25" s="190" t="str">
        <f>IF(B25="","",IF('1 On Road Fleet'!O25="","",'1 On Road Fleet'!O25))</f>
        <v/>
      </c>
      <c r="G25" s="3"/>
      <c r="H25" s="24"/>
      <c r="I25" s="199"/>
      <c r="J25" t="str">
        <f t="shared" si="0"/>
        <v/>
      </c>
      <c r="K25" t="str">
        <f>IF(B25="","",'1 On Road Fleet'!B25)</f>
        <v/>
      </c>
      <c r="L25" s="292"/>
    </row>
    <row r="26" spans="1:12" x14ac:dyDescent="0.3">
      <c r="A26" s="87" t="str">
        <f>IF('1 On Road Fleet'!U26=1,'1 On Road Fleet'!E26&amp;" "&amp;'1 On Road Fleet'!B26&amp;" "&amp;'1 On Road Fleet'!C26&amp;" "&amp;'1 On Road Fleet'!D26,"")</f>
        <v/>
      </c>
      <c r="B26" s="194"/>
      <c r="C26" s="22"/>
      <c r="D26" s="85" t="str">
        <f>IF(B26="","",IF('1 On Road Fleet'!M26="","",'1 On Road Fleet'!M26))</f>
        <v/>
      </c>
      <c r="E26" s="189" t="str">
        <f>IF(B26="","",IF('1 On Road Fleet'!N26="","",'1 On Road Fleet'!N26))</f>
        <v/>
      </c>
      <c r="F26" s="190" t="str">
        <f>IF(B26="","",IF('1 On Road Fleet'!O26="","",'1 On Road Fleet'!O26))</f>
        <v/>
      </c>
      <c r="G26" s="3"/>
      <c r="H26" s="24"/>
      <c r="I26" s="199"/>
      <c r="J26" t="str">
        <f t="shared" si="0"/>
        <v/>
      </c>
      <c r="K26" t="str">
        <f>IF(B26="","",'1 On Road Fleet'!B26)</f>
        <v/>
      </c>
      <c r="L26" s="292"/>
    </row>
    <row r="27" spans="1:12" ht="15" thickBot="1" x14ac:dyDescent="0.35">
      <c r="A27" s="88" t="str">
        <f>IF('1 On Road Fleet'!U27=1,'1 On Road Fleet'!E27&amp;" "&amp;'1 On Road Fleet'!B27&amp;" "&amp;'1 On Road Fleet'!C27&amp;" "&amp;'1 On Road Fleet'!D27,"")</f>
        <v/>
      </c>
      <c r="B27" s="195"/>
      <c r="C27" s="25"/>
      <c r="D27" s="86" t="str">
        <f>IF(B27="","",IF('1 On Road Fleet'!M27="","",'1 On Road Fleet'!M27))</f>
        <v/>
      </c>
      <c r="E27" s="191" t="str">
        <f>IF(B27="","",IF('1 On Road Fleet'!N27="","",'1 On Road Fleet'!N27))</f>
        <v/>
      </c>
      <c r="F27" s="192" t="str">
        <f>IF(B27="","",IF('1 On Road Fleet'!O27="","",'1 On Road Fleet'!O27))</f>
        <v/>
      </c>
      <c r="G27" s="27"/>
      <c r="H27" s="28"/>
      <c r="I27" s="200"/>
      <c r="J27" t="str">
        <f t="shared" si="0"/>
        <v/>
      </c>
      <c r="K27" t="str">
        <f>IF(B27="","",'1 On Road Fleet'!B27)</f>
        <v/>
      </c>
      <c r="L27" s="293"/>
    </row>
    <row r="30" spans="1:12" ht="15" customHeight="1" x14ac:dyDescent="0.3">
      <c r="A30" s="270" t="s">
        <v>284</v>
      </c>
      <c r="B30" s="270"/>
    </row>
    <row r="31" spans="1:12" ht="15" customHeight="1" x14ac:dyDescent="0.3">
      <c r="A31" s="270"/>
      <c r="B31" s="270"/>
    </row>
  </sheetData>
  <mergeCells count="5">
    <mergeCell ref="L1:L27"/>
    <mergeCell ref="C1:D1"/>
    <mergeCell ref="A1:A2"/>
    <mergeCell ref="E1:H1"/>
    <mergeCell ref="A30:B31"/>
  </mergeCells>
  <conditionalFormatting sqref="A3:A27">
    <cfRule type="expression" dxfId="124" priority="93">
      <formula>$A3=""</formula>
    </cfRule>
  </conditionalFormatting>
  <conditionalFormatting sqref="B3:B27">
    <cfRule type="expression" dxfId="123" priority="91">
      <formula>A3=""</formula>
    </cfRule>
    <cfRule type="expression" dxfId="122" priority="92">
      <formula>#REF!="Blend Level"</formula>
    </cfRule>
  </conditionalFormatting>
  <conditionalFormatting sqref="C3:C27">
    <cfRule type="expression" dxfId="119" priority="95">
      <formula>$A3=""</formula>
    </cfRule>
  </conditionalFormatting>
  <conditionalFormatting sqref="D3:D27">
    <cfRule type="expression" dxfId="118" priority="96">
      <formula>C3="Yes"</formula>
    </cfRule>
  </conditionalFormatting>
  <conditionalFormatting sqref="E3:E27">
    <cfRule type="expression" dxfId="117" priority="94">
      <formula>C3="No"</formula>
    </cfRule>
  </conditionalFormatting>
  <conditionalFormatting sqref="F3:F27">
    <cfRule type="expression" dxfId="115" priority="84">
      <formula>J3="No  Plug-in Hybrid"</formula>
    </cfRule>
    <cfRule type="expression" dxfId="114" priority="86">
      <formula>J3="No  All Electric"</formula>
    </cfRule>
  </conditionalFormatting>
  <conditionalFormatting sqref="G3:H27">
    <cfRule type="expression" dxfId="113" priority="1">
      <formula>J3="No  Hybrid (conventional)"</formula>
    </cfRule>
    <cfRule type="expression" dxfId="112" priority="2">
      <formula>J3="  Hybrid (conventional)"</formula>
    </cfRule>
    <cfRule type="expression" dxfId="111" priority="3">
      <formula>J3="No  Plug-in Hybrid"</formula>
    </cfRule>
  </conditionalFormatting>
  <conditionalFormatting sqref="H3:H27">
    <cfRule type="expression" dxfId="110" priority="83">
      <formula>J3="No  All Electric"</formula>
    </cfRule>
    <cfRule type="expression" dxfId="109" priority="87">
      <formula>J3="  Hybrid (conventional)"</formula>
    </cfRule>
    <cfRule type="expression" dxfId="108" priority="89">
      <formula>J3="No  Plug-in Hybrid"</formula>
    </cfRule>
  </conditionalFormatting>
  <hyperlinks>
    <hyperlink ref="A30:B31" location="Main!A1" display="Back to Main Tab" xr:uid="{7BDABB03-76C8-4F81-B3E4-5FDD1C73F906}"/>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4" id="{36666E7A-F522-409E-9942-CB32EB484728}">
            <xm:f>$B3=List!$H$3</xm:f>
            <x14:dxf>
              <font>
                <color theme="0"/>
              </font>
            </x14:dxf>
          </x14:cfRule>
          <x14:cfRule type="expression" priority="10" id="{D21DD57B-15D9-4E11-B2C3-5693A9239E27}">
            <xm:f>$B3=List!$H$3</xm:f>
            <x14:dxf>
              <fill>
                <patternFill>
                  <bgColor theme="0"/>
                </patternFill>
              </fill>
            </x14:dxf>
          </x14:cfRule>
          <xm:sqref>C3:C27</xm:sqref>
        </x14:conditionalFormatting>
        <x14:conditionalFormatting xmlns:xm="http://schemas.microsoft.com/office/excel/2006/main">
          <x14:cfRule type="expression" priority="5" id="{FCB22189-2C72-4EF5-B575-9BED7B645413}">
            <xm:f>$B3=List!$H$3</xm:f>
            <x14:dxf>
              <font>
                <color theme="0"/>
              </font>
            </x14:dxf>
          </x14:cfRule>
          <xm:sqref>F3:F27</xm:sqref>
        </x14:conditionalFormatting>
        <x14:conditionalFormatting xmlns:xm="http://schemas.microsoft.com/office/excel/2006/main">
          <x14:cfRule type="expression" priority="9" id="{B28B432D-8DCE-4137-B40D-4BE46BAD9665}">
            <xm:f>K3=List!$D$2</xm:f>
            <x14:dxf>
              <fill>
                <patternFill>
                  <bgColor theme="0" tint="-0.14996795556505021"/>
                </patternFill>
              </fill>
            </x14:dxf>
          </x14:cfRule>
          <xm:sqref>I3:I27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CF6D3C4-98FD-47B5-B9C6-1402D2DB2F83}">
          <x14:formula1>
            <xm:f>List!$H$2:$H$4</xm:f>
          </x14:formula1>
          <xm:sqref>B3:B27</xm:sqref>
        </x14:dataValidation>
        <x14:dataValidation type="list" allowBlank="1" showInputMessage="1" showErrorMessage="1" xr:uid="{1A9B8334-5316-4F7F-BC31-877DBF1E6F26}">
          <x14:formula1>
            <xm:f>List!$B$16:$B$17</xm:f>
          </x14:formula1>
          <xm:sqref>C3:C27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1B42-E58A-4764-BBD7-FAA1F0958367}">
  <dimension ref="A1:L26"/>
  <sheetViews>
    <sheetView workbookViewId="0">
      <selection sqref="A1:A2"/>
    </sheetView>
  </sheetViews>
  <sheetFormatPr defaultRowHeight="14.4" x14ac:dyDescent="0.3"/>
  <cols>
    <col min="1" max="1" width="35.6640625" customWidth="1"/>
    <col min="2" max="2" width="27.109375" customWidth="1"/>
    <col min="3" max="4" width="25.44140625" customWidth="1"/>
    <col min="5" max="5" width="18.5546875" bestFit="1" customWidth="1"/>
    <col min="6" max="6" width="18" customWidth="1"/>
    <col min="7" max="7" width="23.6640625" customWidth="1"/>
    <col min="8" max="9" width="8.88671875" hidden="1" customWidth="1"/>
    <col min="10" max="10" width="6.33203125" hidden="1" customWidth="1"/>
    <col min="11" max="11" width="8.88671875" hidden="1" customWidth="1"/>
  </cols>
  <sheetData>
    <row r="1" spans="1:12" ht="21" x14ac:dyDescent="0.4">
      <c r="A1" s="300" t="s">
        <v>173</v>
      </c>
      <c r="B1" s="297" t="s">
        <v>176</v>
      </c>
      <c r="C1" s="298"/>
      <c r="D1" s="299"/>
      <c r="E1" s="297" t="s">
        <v>177</v>
      </c>
      <c r="F1" s="298"/>
      <c r="G1" s="299"/>
      <c r="L1" s="291" t="s">
        <v>288</v>
      </c>
    </row>
    <row r="2" spans="1:12" ht="47.4" thickBot="1" x14ac:dyDescent="0.35">
      <c r="A2" s="301"/>
      <c r="B2" s="247" t="s">
        <v>174</v>
      </c>
      <c r="C2" s="101" t="s">
        <v>332</v>
      </c>
      <c r="D2" s="102" t="s">
        <v>175</v>
      </c>
      <c r="E2" s="247" t="s">
        <v>333</v>
      </c>
      <c r="F2" s="101" t="s">
        <v>334</v>
      </c>
      <c r="G2" s="102" t="s">
        <v>335</v>
      </c>
      <c r="H2" s="133" t="s">
        <v>191</v>
      </c>
      <c r="I2" s="141" t="s">
        <v>23</v>
      </c>
      <c r="J2" s="141" t="s">
        <v>228</v>
      </c>
      <c r="K2" s="66" t="s">
        <v>227</v>
      </c>
      <c r="L2" s="292"/>
    </row>
    <row r="3" spans="1:12" x14ac:dyDescent="0.3">
      <c r="A3" s="35">
        <v>1</v>
      </c>
      <c r="B3" s="158"/>
      <c r="C3" s="9"/>
      <c r="D3" s="69"/>
      <c r="E3" s="31"/>
      <c r="F3" s="33"/>
      <c r="G3" s="34"/>
      <c r="H3">
        <f>IF(B3=List!D$10,1,IF(B3=List!D$11,1,IF(B3=List!D$12,1,0)))</f>
        <v>0</v>
      </c>
      <c r="I3">
        <f>IF(E3=List!H$7,1,IF(E3=List!H$9,1,List!E$10))</f>
        <v>0</v>
      </c>
      <c r="J3">
        <f>IF(E3=List!H$8,1,IF(E3=List!H$9,1,0))</f>
        <v>0</v>
      </c>
      <c r="K3">
        <f>IF(E3=List!H9,'New Stations'!F3+'New Stations'!G3,IF('New Stations'!E3=List!H8,'New Stations'!G3,IF('New Stations'!E3=List!H7,'New Stations'!F3,0)))</f>
        <v>0</v>
      </c>
      <c r="L3" s="292"/>
    </row>
    <row r="4" spans="1:12" x14ac:dyDescent="0.3">
      <c r="A4" s="36">
        <f>1+A3</f>
        <v>2</v>
      </c>
      <c r="B4" s="159"/>
      <c r="C4" s="6"/>
      <c r="D4" s="70"/>
      <c r="E4" s="18"/>
      <c r="F4" s="3"/>
      <c r="G4" s="24"/>
      <c r="H4">
        <f>IF(B4=List!D$10,1,IF(B4=List!D$11,1,IF(B4=List!D$12,1,0)))</f>
        <v>0</v>
      </c>
      <c r="I4">
        <f>IF(E4=List!H$7,1,IF(E4=List!H$9,1,List!E$10))</f>
        <v>0</v>
      </c>
      <c r="J4">
        <f>IF(E4=List!H$8,1,IF(E4=List!H$9,1,0))</f>
        <v>0</v>
      </c>
      <c r="L4" s="292"/>
    </row>
    <row r="5" spans="1:12" x14ac:dyDescent="0.3">
      <c r="A5" s="36">
        <f t="shared" ref="A5:A22" si="0">1+A4</f>
        <v>3</v>
      </c>
      <c r="B5" s="159"/>
      <c r="C5" s="6"/>
      <c r="D5" s="70"/>
      <c r="E5" s="18"/>
      <c r="F5" s="3"/>
      <c r="G5" s="24"/>
      <c r="H5">
        <f>IF(B5=List!D$10,1,IF(B5=List!D$11,1,IF(B5=List!D$12,1,0)))</f>
        <v>0</v>
      </c>
      <c r="I5">
        <f>IF(E5=List!H$7,1,IF(E5=List!H$9,1,List!E$10))</f>
        <v>0</v>
      </c>
      <c r="J5">
        <f>IF(E5=List!H$8,1,IF(E5=List!H$9,1,0))</f>
        <v>0</v>
      </c>
      <c r="L5" s="292"/>
    </row>
    <row r="6" spans="1:12" x14ac:dyDescent="0.3">
      <c r="A6" s="36">
        <f t="shared" si="0"/>
        <v>4</v>
      </c>
      <c r="B6" s="159"/>
      <c r="C6" s="6"/>
      <c r="D6" s="70"/>
      <c r="E6" s="18"/>
      <c r="F6" s="3"/>
      <c r="G6" s="24"/>
      <c r="H6">
        <f>IF(B6=List!D$10,1,IF(B6=List!D$11,1,IF(B6=List!D$12,1,0)))</f>
        <v>0</v>
      </c>
      <c r="I6">
        <f>IF(E6=List!H$7,1,IF(E6=List!H$9,1,List!E$10))</f>
        <v>0</v>
      </c>
      <c r="J6">
        <f>IF(E6=List!H$8,1,IF(E6=List!H$9,1,0))</f>
        <v>0</v>
      </c>
      <c r="L6" s="292"/>
    </row>
    <row r="7" spans="1:12" x14ac:dyDescent="0.3">
      <c r="A7" s="36">
        <f t="shared" si="0"/>
        <v>5</v>
      </c>
      <c r="B7" s="159"/>
      <c r="C7" s="6"/>
      <c r="D7" s="70"/>
      <c r="E7" s="18"/>
      <c r="F7" s="3"/>
      <c r="G7" s="24"/>
      <c r="H7">
        <f>IF(B7=List!D$10,1,IF(B7=List!D$11,1,IF(B7=List!D$12,1,0)))</f>
        <v>0</v>
      </c>
      <c r="I7">
        <f>IF(E7=List!H$7,1,IF(E7=List!H$9,1,List!E$10))</f>
        <v>0</v>
      </c>
      <c r="J7">
        <f>IF(E7=List!H$8,1,IF(E7=List!H$9,1,0))</f>
        <v>0</v>
      </c>
      <c r="L7" s="292"/>
    </row>
    <row r="8" spans="1:12" x14ac:dyDescent="0.3">
      <c r="A8" s="36">
        <f t="shared" si="0"/>
        <v>6</v>
      </c>
      <c r="B8" s="159"/>
      <c r="C8" s="6"/>
      <c r="D8" s="70"/>
      <c r="E8" s="18"/>
      <c r="F8" s="3"/>
      <c r="G8" s="24"/>
      <c r="H8">
        <f>IF(B8=List!D$10,1,IF(B8=List!D$11,1,IF(B8=List!D$12,1,0)))</f>
        <v>0</v>
      </c>
      <c r="I8">
        <f>IF(E8=List!H$7,1,IF(E8=List!H$9,1,List!E$10))</f>
        <v>0</v>
      </c>
      <c r="J8">
        <f>IF(E8=List!H$8,1,IF(E8=List!H$9,1,0))</f>
        <v>0</v>
      </c>
      <c r="L8" s="292"/>
    </row>
    <row r="9" spans="1:12" x14ac:dyDescent="0.3">
      <c r="A9" s="36">
        <f t="shared" si="0"/>
        <v>7</v>
      </c>
      <c r="B9" s="159"/>
      <c r="C9" s="6"/>
      <c r="D9" s="70"/>
      <c r="E9" s="18"/>
      <c r="F9" s="3"/>
      <c r="G9" s="24"/>
      <c r="H9">
        <f>IF(B9=List!D$10,1,IF(B9=List!D$11,1,IF(B9=List!D$12,1,0)))</f>
        <v>0</v>
      </c>
      <c r="I9">
        <f>IF(E9=List!H$7,1,IF(E9=List!H$9,1,List!E$10))</f>
        <v>0</v>
      </c>
      <c r="J9">
        <f>IF(E9=List!H$8,1,IF(E9=List!H$9,1,0))</f>
        <v>0</v>
      </c>
      <c r="L9" s="292"/>
    </row>
    <row r="10" spans="1:12" x14ac:dyDescent="0.3">
      <c r="A10" s="36">
        <f t="shared" si="0"/>
        <v>8</v>
      </c>
      <c r="B10" s="159"/>
      <c r="C10" s="6"/>
      <c r="D10" s="70"/>
      <c r="E10" s="18"/>
      <c r="F10" s="3"/>
      <c r="G10" s="24"/>
      <c r="H10">
        <f>IF(B10=List!D$10,1,IF(B10=List!D$11,1,IF(B10=List!D$12,1,0)))</f>
        <v>0</v>
      </c>
      <c r="I10">
        <f>IF(E10=List!H$7,1,IF(E10=List!H$9,1,List!E$10))</f>
        <v>0</v>
      </c>
      <c r="J10">
        <f>IF(E10=List!H$8,1,IF(E10=List!H$9,1,0))</f>
        <v>0</v>
      </c>
      <c r="L10" s="292"/>
    </row>
    <row r="11" spans="1:12" x14ac:dyDescent="0.3">
      <c r="A11" s="36">
        <f t="shared" si="0"/>
        <v>9</v>
      </c>
      <c r="B11" s="159"/>
      <c r="C11" s="6"/>
      <c r="D11" s="70"/>
      <c r="E11" s="18"/>
      <c r="F11" s="3"/>
      <c r="G11" s="24"/>
      <c r="H11">
        <f>IF(B11=List!D$10,1,IF(B11=List!D$11,1,IF(B11=List!D$12,1,0)))</f>
        <v>0</v>
      </c>
      <c r="I11">
        <f>IF(E11=List!H$7,1,IF(E11=List!H$9,1,List!E$10))</f>
        <v>0</v>
      </c>
      <c r="J11">
        <f>IF(E11=List!H$8,1,IF(E11=List!H$9,1,0))</f>
        <v>0</v>
      </c>
      <c r="L11" s="292"/>
    </row>
    <row r="12" spans="1:12" x14ac:dyDescent="0.3">
      <c r="A12" s="36">
        <f t="shared" si="0"/>
        <v>10</v>
      </c>
      <c r="B12" s="159"/>
      <c r="C12" s="6"/>
      <c r="D12" s="70"/>
      <c r="E12" s="18"/>
      <c r="F12" s="3"/>
      <c r="G12" s="24"/>
      <c r="H12">
        <f>IF(B12=List!D$10,1,IF(B12=List!D$11,1,IF(B12=List!D$12,1,0)))</f>
        <v>0</v>
      </c>
      <c r="I12">
        <f>IF(E12=List!H$7,1,IF(E12=List!H$9,1,List!E$10))</f>
        <v>0</v>
      </c>
      <c r="J12">
        <f>IF(E12=List!H$8,1,IF(E12=List!H$9,1,0))</f>
        <v>0</v>
      </c>
      <c r="L12" s="292"/>
    </row>
    <row r="13" spans="1:12" x14ac:dyDescent="0.3">
      <c r="A13" s="36">
        <f t="shared" si="0"/>
        <v>11</v>
      </c>
      <c r="B13" s="159"/>
      <c r="C13" s="6"/>
      <c r="D13" s="70"/>
      <c r="E13" s="18"/>
      <c r="F13" s="3"/>
      <c r="G13" s="24"/>
      <c r="H13">
        <f>IF(B13=List!D$10,1,IF(B13=List!D$11,1,IF(B13=List!D$12,1,0)))</f>
        <v>0</v>
      </c>
      <c r="I13">
        <f>IF(E13=List!H$7,1,IF(E13=List!H$9,1,List!E$10))</f>
        <v>0</v>
      </c>
      <c r="J13">
        <f>IF(E13=List!H$8,1,IF(E13=List!H$9,1,0))</f>
        <v>0</v>
      </c>
      <c r="L13" s="292"/>
    </row>
    <row r="14" spans="1:12" x14ac:dyDescent="0.3">
      <c r="A14" s="36">
        <f t="shared" si="0"/>
        <v>12</v>
      </c>
      <c r="B14" s="159"/>
      <c r="C14" s="6"/>
      <c r="D14" s="70"/>
      <c r="E14" s="18"/>
      <c r="F14" s="3"/>
      <c r="G14" s="24"/>
      <c r="H14">
        <f>IF(B14=List!D$10,1,IF(B14=List!D$11,1,IF(B14=List!D$12,1,0)))</f>
        <v>0</v>
      </c>
      <c r="I14">
        <f>IF(E14=List!H$7,1,IF(E14=List!H$9,1,List!E$10))</f>
        <v>0</v>
      </c>
      <c r="J14">
        <f>IF(E14=List!H$8,1,IF(E14=List!H$9,1,0))</f>
        <v>0</v>
      </c>
      <c r="L14" s="292"/>
    </row>
    <row r="15" spans="1:12" x14ac:dyDescent="0.3">
      <c r="A15" s="36">
        <f t="shared" si="0"/>
        <v>13</v>
      </c>
      <c r="B15" s="159"/>
      <c r="C15" s="6"/>
      <c r="D15" s="70"/>
      <c r="E15" s="18"/>
      <c r="F15" s="3"/>
      <c r="G15" s="24"/>
      <c r="H15">
        <f>IF(B15=List!D$10,1,IF(B15=List!D$11,1,IF(B15=List!D$12,1,0)))</f>
        <v>0</v>
      </c>
      <c r="I15">
        <f>IF(E15=List!H$7,1,IF(E15=List!H$9,1,List!E$10))</f>
        <v>0</v>
      </c>
      <c r="J15">
        <f>IF(E15=List!H$8,1,IF(E15=List!H$9,1,0))</f>
        <v>0</v>
      </c>
      <c r="L15" s="292"/>
    </row>
    <row r="16" spans="1:12" x14ac:dyDescent="0.3">
      <c r="A16" s="36">
        <f t="shared" si="0"/>
        <v>14</v>
      </c>
      <c r="B16" s="159"/>
      <c r="C16" s="6"/>
      <c r="D16" s="70"/>
      <c r="E16" s="18"/>
      <c r="F16" s="3"/>
      <c r="G16" s="24"/>
      <c r="H16">
        <f>IF(B16=List!D$10,1,IF(B16=List!D$11,1,IF(B16=List!D$12,1,0)))</f>
        <v>0</v>
      </c>
      <c r="I16">
        <f>IF(E16=List!H$7,1,IF(E16=List!H$9,1,List!E$10))</f>
        <v>0</v>
      </c>
      <c r="J16">
        <f>IF(E16=List!H$8,1,IF(E16=List!H$9,1,0))</f>
        <v>0</v>
      </c>
      <c r="L16" s="292"/>
    </row>
    <row r="17" spans="1:12" x14ac:dyDescent="0.3">
      <c r="A17" s="36">
        <f t="shared" si="0"/>
        <v>15</v>
      </c>
      <c r="B17" s="159"/>
      <c r="C17" s="6"/>
      <c r="D17" s="70"/>
      <c r="E17" s="18"/>
      <c r="F17" s="3"/>
      <c r="G17" s="24"/>
      <c r="H17">
        <f>IF(B17=List!D$10,1,IF(B17=List!D$11,1,IF(B17=List!D$12,1,0)))</f>
        <v>0</v>
      </c>
      <c r="I17">
        <f>IF(E17=List!H$7,1,IF(E17=List!H$9,1,List!E$10))</f>
        <v>0</v>
      </c>
      <c r="J17">
        <f>IF(E17=List!H$8,1,IF(E17=List!H$9,1,0))</f>
        <v>0</v>
      </c>
      <c r="L17" s="292"/>
    </row>
    <row r="18" spans="1:12" x14ac:dyDescent="0.3">
      <c r="A18" s="36">
        <f t="shared" si="0"/>
        <v>16</v>
      </c>
      <c r="B18" s="159"/>
      <c r="C18" s="6"/>
      <c r="D18" s="70"/>
      <c r="E18" s="18"/>
      <c r="F18" s="3"/>
      <c r="G18" s="24"/>
      <c r="H18">
        <f>IF(B18=List!D$10,1,IF(B18=List!D$11,1,IF(B18=List!D$12,1,0)))</f>
        <v>0</v>
      </c>
      <c r="I18">
        <f>IF(E18=List!H$7,1,IF(E18=List!H$9,1,List!E$10))</f>
        <v>0</v>
      </c>
      <c r="J18">
        <f>IF(E18=List!H$8,1,IF(E18=List!H$9,1,0))</f>
        <v>0</v>
      </c>
      <c r="L18" s="292"/>
    </row>
    <row r="19" spans="1:12" x14ac:dyDescent="0.3">
      <c r="A19" s="36">
        <f t="shared" si="0"/>
        <v>17</v>
      </c>
      <c r="B19" s="159"/>
      <c r="C19" s="6"/>
      <c r="D19" s="70"/>
      <c r="E19" s="18"/>
      <c r="F19" s="3"/>
      <c r="G19" s="24"/>
      <c r="H19">
        <f>IF(B19=List!D$10,1,IF(B19=List!D$11,1,IF(B19=List!D$12,1,0)))</f>
        <v>0</v>
      </c>
      <c r="I19">
        <f>IF(E19=List!H$7,1,IF(E19=List!H$9,1,List!E$10))</f>
        <v>0</v>
      </c>
      <c r="J19">
        <f>IF(E19=List!H$8,1,IF(E19=List!H$9,1,0))</f>
        <v>0</v>
      </c>
      <c r="L19" s="292"/>
    </row>
    <row r="20" spans="1:12" x14ac:dyDescent="0.3">
      <c r="A20" s="36">
        <f t="shared" si="0"/>
        <v>18</v>
      </c>
      <c r="B20" s="159"/>
      <c r="C20" s="6"/>
      <c r="D20" s="70"/>
      <c r="E20" s="18"/>
      <c r="F20" s="3"/>
      <c r="G20" s="24"/>
      <c r="H20">
        <f>IF(B20=List!D$10,1,IF(B20=List!D$11,1,IF(B20=List!D$12,1,0)))</f>
        <v>0</v>
      </c>
      <c r="I20">
        <f>IF(E20=List!H$7,1,IF(E20=List!H$9,1,List!E$10))</f>
        <v>0</v>
      </c>
      <c r="J20">
        <f>IF(E20=List!H$8,1,IF(E20=List!H$9,1,0))</f>
        <v>0</v>
      </c>
      <c r="L20" s="292"/>
    </row>
    <row r="21" spans="1:12" x14ac:dyDescent="0.3">
      <c r="A21" s="36">
        <f t="shared" si="0"/>
        <v>19</v>
      </c>
      <c r="B21" s="159"/>
      <c r="C21" s="6"/>
      <c r="D21" s="70"/>
      <c r="E21" s="18"/>
      <c r="F21" s="3"/>
      <c r="G21" s="24"/>
      <c r="H21">
        <f>IF(B21=List!D$10,1,IF(B21=List!D$11,1,IF(B21=List!D$12,1,0)))</f>
        <v>0</v>
      </c>
      <c r="I21">
        <f>IF(E21=List!H$7,1,IF(E21=List!H$9,1,List!E$10))</f>
        <v>0</v>
      </c>
      <c r="J21">
        <f>IF(E21=List!H$8,1,IF(E21=List!H$9,1,0))</f>
        <v>0</v>
      </c>
      <c r="L21" s="292"/>
    </row>
    <row r="22" spans="1:12" ht="15" thickBot="1" x14ac:dyDescent="0.35">
      <c r="A22" s="37">
        <f t="shared" si="0"/>
        <v>20</v>
      </c>
      <c r="B22" s="160"/>
      <c r="C22" s="14"/>
      <c r="D22" s="71"/>
      <c r="E22" s="166"/>
      <c r="F22" s="27"/>
      <c r="G22" s="28"/>
      <c r="H22">
        <f>IF(B22=List!D$10,1,IF(B22=List!D$11,1,IF(B22=List!D$12,1,0)))</f>
        <v>0</v>
      </c>
      <c r="I22">
        <f>IF(E22=List!H$7,1,IF(E22=List!H$9,1,List!E$10))</f>
        <v>0</v>
      </c>
      <c r="J22">
        <f>IF(E22=List!H$8,1,IF(E22=List!H$9,1,0))</f>
        <v>0</v>
      </c>
      <c r="L22" s="293"/>
    </row>
    <row r="25" spans="1:12" ht="15" customHeight="1" x14ac:dyDescent="0.3">
      <c r="A25" s="270" t="s">
        <v>284</v>
      </c>
      <c r="B25" s="270"/>
    </row>
    <row r="26" spans="1:12" ht="15" customHeight="1" x14ac:dyDescent="0.3">
      <c r="A26" s="270"/>
      <c r="B26" s="270"/>
    </row>
  </sheetData>
  <mergeCells count="5">
    <mergeCell ref="E1:G1"/>
    <mergeCell ref="B1:D1"/>
    <mergeCell ref="A1:A2"/>
    <mergeCell ref="A25:B26"/>
    <mergeCell ref="L1:L22"/>
  </mergeCells>
  <conditionalFormatting sqref="C3:C22">
    <cfRule type="expression" dxfId="105" priority="6">
      <formula>B3=""</formula>
    </cfRule>
  </conditionalFormatting>
  <conditionalFormatting sqref="D3:D22">
    <cfRule type="expression" dxfId="104" priority="5">
      <formula>B3=""</formula>
    </cfRule>
  </conditionalFormatting>
  <conditionalFormatting sqref="E3:E22">
    <cfRule type="expression" dxfId="103" priority="2">
      <formula>H3=0</formula>
    </cfRule>
  </conditionalFormatting>
  <conditionalFormatting sqref="F3:F22">
    <cfRule type="expression" dxfId="102" priority="3">
      <formula>$I3=1</formula>
    </cfRule>
  </conditionalFormatting>
  <conditionalFormatting sqref="G3:G22">
    <cfRule type="expression" dxfId="101" priority="1">
      <formula>J3=1</formula>
    </cfRule>
  </conditionalFormatting>
  <hyperlinks>
    <hyperlink ref="A25:B26" location="Main!A1" display="Back to Main Tab" xr:uid="{6BBBBC34-5659-4DB2-BA21-BE390F9AB34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6AFA1735-FF74-4F16-BD5C-FCC84F5DA7F2}">
            <xm:f>B3=List!$D$13</xm:f>
            <x14:dxf>
              <fill>
                <patternFill>
                  <bgColor rgb="FFFF0000"/>
                </patternFill>
              </fill>
            </x14:dxf>
          </x14:cfRule>
          <xm:sqref>B3:B22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1D0CDB8-C360-4413-B693-7A6FBD486AE9}">
          <x14:formula1>
            <xm:f>List!$H$13:$H$14</xm:f>
          </x14:formula1>
          <xm:sqref>C3:C22</xm:sqref>
        </x14:dataValidation>
        <x14:dataValidation type="list" allowBlank="1" showInputMessage="1" showErrorMessage="1" xr:uid="{BE762F55-0F6A-45D3-8BAC-72C295659D7E}">
          <x14:formula1>
            <xm:f>List!$H$7:$H$8</xm:f>
          </x14:formula1>
          <xm:sqref>E3:E22</xm:sqref>
        </x14:dataValidation>
        <x14:dataValidation type="list" allowBlank="1" showInputMessage="1" showErrorMessage="1" xr:uid="{70483AA0-37EB-4EC6-8904-E4E3FF179E47}">
          <x14:formula1>
            <xm:f>List!$D$10:$D$22</xm:f>
          </x14:formula1>
          <xm:sqref>B3:B22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F95C-36D4-446C-B8F5-163FA5BDE775}">
  <dimension ref="A1:M50"/>
  <sheetViews>
    <sheetView workbookViewId="0">
      <selection sqref="A1:A2"/>
    </sheetView>
  </sheetViews>
  <sheetFormatPr defaultRowHeight="14.4" x14ac:dyDescent="0.3"/>
  <cols>
    <col min="1" max="1" width="28" bestFit="1" customWidth="1"/>
    <col min="2" max="2" width="24.88671875" customWidth="1"/>
    <col min="3" max="3" width="37.6640625" customWidth="1"/>
    <col min="4" max="4" width="23.109375" customWidth="1"/>
    <col min="5" max="5" width="27.109375" hidden="1" customWidth="1"/>
    <col min="6" max="6" width="12.109375" hidden="1" customWidth="1"/>
    <col min="7" max="7" width="33.33203125" customWidth="1"/>
    <col min="8" max="8" width="21.33203125" customWidth="1"/>
    <col min="9" max="10" width="12.109375" hidden="1" customWidth="1"/>
    <col min="11" max="11" width="32.33203125" hidden="1" customWidth="1"/>
    <col min="12" max="12" width="52.6640625" hidden="1" customWidth="1"/>
  </cols>
  <sheetData>
    <row r="1" spans="1:13" x14ac:dyDescent="0.3">
      <c r="A1" s="304" t="s">
        <v>223</v>
      </c>
      <c r="M1" s="302" t="s">
        <v>289</v>
      </c>
    </row>
    <row r="2" spans="1:13" ht="15" thickBot="1" x14ac:dyDescent="0.35">
      <c r="A2" s="304"/>
      <c r="M2" s="302"/>
    </row>
    <row r="3" spans="1:13" ht="48" customHeight="1" thickBot="1" x14ac:dyDescent="0.35">
      <c r="A3" s="243" t="s">
        <v>336</v>
      </c>
      <c r="B3" s="93" t="s">
        <v>337</v>
      </c>
      <c r="C3" s="94" t="s">
        <v>342</v>
      </c>
      <c r="D3" s="95" t="s">
        <v>338</v>
      </c>
      <c r="E3" s="244" t="s">
        <v>232</v>
      </c>
      <c r="F3" s="145" t="s">
        <v>134</v>
      </c>
      <c r="G3" s="94" t="s">
        <v>343</v>
      </c>
      <c r="H3" s="95" t="s">
        <v>344</v>
      </c>
      <c r="I3" s="66" t="s">
        <v>233</v>
      </c>
      <c r="J3" s="66" t="s">
        <v>234</v>
      </c>
      <c r="K3" s="66" t="s">
        <v>224</v>
      </c>
      <c r="L3" s="66" t="s">
        <v>225</v>
      </c>
      <c r="M3" s="302"/>
    </row>
    <row r="4" spans="1:13" ht="15" thickBot="1" x14ac:dyDescent="0.35">
      <c r="A4" s="239" t="str">
        <f>IF('New Stations'!H3=1,'New Stations'!D3&amp;" "&amp;'New Stations'!C3&amp;" "&amp;'New Stations'!E3,"")</f>
        <v/>
      </c>
      <c r="B4" s="29" t="str">
        <f>IF(A4="","",'New Stations'!K3)</f>
        <v/>
      </c>
      <c r="C4" s="39"/>
      <c r="D4" s="240"/>
      <c r="E4" s="241" t="str">
        <f>IF(C4=List!J$8,"Mixed Evs and PHEVs","")</f>
        <v/>
      </c>
      <c r="F4" s="242" t="str">
        <f>IF(E4="","",List!D$25)</f>
        <v/>
      </c>
      <c r="G4" s="18"/>
      <c r="H4" s="21"/>
      <c r="I4" s="153" t="str">
        <f>IF(G4="No",25,"")</f>
        <v/>
      </c>
      <c r="J4" s="1" t="str">
        <f>IF(G4="No",20,"")</f>
        <v/>
      </c>
      <c r="K4" s="1" t="str">
        <f>IF(F4="","","General / Unknown")</f>
        <v/>
      </c>
      <c r="L4" s="1" t="str">
        <f>IF(K4="","","Mainly within the CLEAN CITIES COALITON boundaries")</f>
        <v/>
      </c>
      <c r="M4" s="302"/>
    </row>
    <row r="5" spans="1:13" ht="15" thickBot="1" x14ac:dyDescent="0.35">
      <c r="A5" s="164" t="str">
        <f>IF('New Stations'!H4=1,'New Stations'!D4&amp;" "&amp;'New Stations'!C4&amp;" "&amp;'New Stations'!E4,"")</f>
        <v/>
      </c>
      <c r="B5" s="67" t="str">
        <f>IF(A5="","",'New Stations'!K4)</f>
        <v/>
      </c>
      <c r="C5" s="6"/>
      <c r="D5" s="70"/>
      <c r="E5" s="156" t="str">
        <f>IF(C5=List!J$8,"Mixed Evs and PHEVs","")</f>
        <v/>
      </c>
      <c r="F5" s="154" t="str">
        <f>IF(E5="","",List!D$25)</f>
        <v/>
      </c>
      <c r="G5" s="22"/>
      <c r="H5" s="24"/>
      <c r="I5" s="153" t="str">
        <f t="shared" ref="I5:I23" si="0">IF(G5="No",25,"")</f>
        <v/>
      </c>
      <c r="J5" s="1" t="str">
        <f t="shared" ref="J5:J23" si="1">IF(G5="No",20,"")</f>
        <v/>
      </c>
      <c r="K5" s="1" t="str">
        <f t="shared" ref="K5:K23" si="2">IF(F5="","","General / Unknown")</f>
        <v/>
      </c>
      <c r="L5" s="1" t="str">
        <f t="shared" ref="L5:L23" si="3">IF(K5="","","Mainly within the CLEAN CITIES COALITON boundaries")</f>
        <v/>
      </c>
      <c r="M5" s="302"/>
    </row>
    <row r="6" spans="1:13" ht="15" thickBot="1" x14ac:dyDescent="0.35">
      <c r="A6" s="164" t="str">
        <f>IF('New Stations'!H5=1,'New Stations'!D5&amp;" "&amp;'New Stations'!C5&amp;" "&amp;'New Stations'!E5,"")</f>
        <v/>
      </c>
      <c r="B6" s="67" t="str">
        <f>IF(A6="","",'New Stations'!K5)</f>
        <v/>
      </c>
      <c r="C6" s="6"/>
      <c r="D6" s="70"/>
      <c r="E6" s="156" t="str">
        <f>IF(C6=List!J$8,"Mixed Evs and PHEVs","")</f>
        <v/>
      </c>
      <c r="F6" s="154" t="str">
        <f>IF(E6="","",List!D$25)</f>
        <v/>
      </c>
      <c r="G6" s="22"/>
      <c r="H6" s="24"/>
      <c r="I6" s="153" t="str">
        <f t="shared" si="0"/>
        <v/>
      </c>
      <c r="J6" s="1" t="str">
        <f t="shared" si="1"/>
        <v/>
      </c>
      <c r="K6" s="1" t="str">
        <f t="shared" si="2"/>
        <v/>
      </c>
      <c r="L6" s="1" t="str">
        <f t="shared" si="3"/>
        <v/>
      </c>
      <c r="M6" s="302"/>
    </row>
    <row r="7" spans="1:13" ht="15" thickBot="1" x14ac:dyDescent="0.35">
      <c r="A7" s="164" t="str">
        <f>IF('New Stations'!H6=1,'New Stations'!D6&amp;" "&amp;'New Stations'!C6&amp;" "&amp;'New Stations'!E6,"")</f>
        <v/>
      </c>
      <c r="B7" s="67" t="str">
        <f>IF(A7="","",'New Stations'!K6)</f>
        <v/>
      </c>
      <c r="C7" s="6"/>
      <c r="D7" s="70"/>
      <c r="E7" s="156" t="str">
        <f>IF(C7=List!J$8,"Mixed Evs and PHEVs","")</f>
        <v/>
      </c>
      <c r="F7" s="154" t="str">
        <f>IF(E7="","",List!D$25)</f>
        <v/>
      </c>
      <c r="G7" s="22"/>
      <c r="H7" s="24"/>
      <c r="I7" s="153" t="str">
        <f t="shared" si="0"/>
        <v/>
      </c>
      <c r="J7" s="1" t="str">
        <f t="shared" si="1"/>
        <v/>
      </c>
      <c r="K7" s="1" t="str">
        <f t="shared" si="2"/>
        <v/>
      </c>
      <c r="L7" s="1" t="str">
        <f t="shared" si="3"/>
        <v/>
      </c>
      <c r="M7" s="302"/>
    </row>
    <row r="8" spans="1:13" ht="15" thickBot="1" x14ac:dyDescent="0.35">
      <c r="A8" s="164" t="str">
        <f>IF('New Stations'!H7=1,'New Stations'!D7&amp;" "&amp;'New Stations'!C7&amp;" "&amp;'New Stations'!E7,"")</f>
        <v/>
      </c>
      <c r="B8" s="67" t="str">
        <f>IF(A8="","",'New Stations'!K7)</f>
        <v/>
      </c>
      <c r="C8" s="6"/>
      <c r="D8" s="70"/>
      <c r="E8" s="156" t="str">
        <f>IF(C8=List!J$8,"Mixed Evs and PHEVs","")</f>
        <v/>
      </c>
      <c r="F8" s="154" t="str">
        <f>IF(E8="","",List!D$25)</f>
        <v/>
      </c>
      <c r="G8" s="22"/>
      <c r="H8" s="24"/>
      <c r="I8" s="153" t="str">
        <f t="shared" si="0"/>
        <v/>
      </c>
      <c r="J8" s="1" t="str">
        <f t="shared" si="1"/>
        <v/>
      </c>
      <c r="K8" s="1" t="str">
        <f t="shared" si="2"/>
        <v/>
      </c>
      <c r="L8" s="1" t="str">
        <f t="shared" si="3"/>
        <v/>
      </c>
      <c r="M8" s="302"/>
    </row>
    <row r="9" spans="1:13" ht="15" thickBot="1" x14ac:dyDescent="0.35">
      <c r="A9" s="164" t="str">
        <f>IF('New Stations'!H8=1,'New Stations'!D8&amp;" "&amp;'New Stations'!C8&amp;" "&amp;'New Stations'!E8,"")</f>
        <v/>
      </c>
      <c r="B9" s="67" t="str">
        <f>IF(A9="","",'New Stations'!K8)</f>
        <v/>
      </c>
      <c r="C9" s="6"/>
      <c r="D9" s="70"/>
      <c r="E9" s="156" t="str">
        <f>IF(C9=List!J$8,"Mixed Evs and PHEVs","")</f>
        <v/>
      </c>
      <c r="F9" s="154" t="str">
        <f>IF(E9="","",List!D$25)</f>
        <v/>
      </c>
      <c r="G9" s="22"/>
      <c r="H9" s="24"/>
      <c r="I9" s="153" t="str">
        <f t="shared" si="0"/>
        <v/>
      </c>
      <c r="J9" s="1" t="str">
        <f t="shared" si="1"/>
        <v/>
      </c>
      <c r="K9" s="1" t="str">
        <f t="shared" si="2"/>
        <v/>
      </c>
      <c r="L9" s="1" t="str">
        <f t="shared" si="3"/>
        <v/>
      </c>
      <c r="M9" s="302"/>
    </row>
    <row r="10" spans="1:13" ht="15" thickBot="1" x14ac:dyDescent="0.35">
      <c r="A10" s="164" t="str">
        <f>IF('New Stations'!H9=1,'New Stations'!D9&amp;" "&amp;'New Stations'!C9&amp;" "&amp;'New Stations'!E9,"")</f>
        <v/>
      </c>
      <c r="B10" s="67" t="str">
        <f>IF(A10="","",'New Stations'!K9)</f>
        <v/>
      </c>
      <c r="C10" s="6"/>
      <c r="D10" s="70"/>
      <c r="E10" s="156" t="str">
        <f>IF(C10=List!J$8,"Mixed Evs and PHEVs","")</f>
        <v/>
      </c>
      <c r="F10" s="154" t="str">
        <f>IF(E10="","",List!D$25)</f>
        <v/>
      </c>
      <c r="G10" s="22"/>
      <c r="H10" s="24"/>
      <c r="I10" s="153" t="str">
        <f t="shared" si="0"/>
        <v/>
      </c>
      <c r="J10" s="1" t="str">
        <f t="shared" si="1"/>
        <v/>
      </c>
      <c r="K10" s="1" t="str">
        <f t="shared" si="2"/>
        <v/>
      </c>
      <c r="L10" s="1" t="str">
        <f t="shared" si="3"/>
        <v/>
      </c>
      <c r="M10" s="302"/>
    </row>
    <row r="11" spans="1:13" ht="15" thickBot="1" x14ac:dyDescent="0.35">
      <c r="A11" s="164" t="str">
        <f>IF('New Stations'!H10=1,'New Stations'!D10&amp;" "&amp;'New Stations'!C10&amp;" "&amp;'New Stations'!E10,"")</f>
        <v/>
      </c>
      <c r="B11" s="67" t="str">
        <f>IF(A11="","",'New Stations'!K10)</f>
        <v/>
      </c>
      <c r="C11" s="6"/>
      <c r="D11" s="70"/>
      <c r="E11" s="156" t="str">
        <f>IF(C11=List!J$8,"Mixed Evs and PHEVs","")</f>
        <v/>
      </c>
      <c r="F11" s="154" t="str">
        <f>IF(E11="","",List!D$25)</f>
        <v/>
      </c>
      <c r="G11" s="22"/>
      <c r="H11" s="24"/>
      <c r="I11" s="153" t="str">
        <f t="shared" si="0"/>
        <v/>
      </c>
      <c r="J11" s="1" t="str">
        <f t="shared" si="1"/>
        <v/>
      </c>
      <c r="K11" s="1" t="str">
        <f t="shared" si="2"/>
        <v/>
      </c>
      <c r="L11" s="1" t="str">
        <f t="shared" si="3"/>
        <v/>
      </c>
      <c r="M11" s="302"/>
    </row>
    <row r="12" spans="1:13" ht="15" thickBot="1" x14ac:dyDescent="0.35">
      <c r="A12" s="164" t="str">
        <f>IF('New Stations'!H11=1,'New Stations'!D11&amp;" "&amp;'New Stations'!C11&amp;" "&amp;'New Stations'!E11,"")</f>
        <v/>
      </c>
      <c r="B12" s="67" t="str">
        <f>IF(A12="","",'New Stations'!K11)</f>
        <v/>
      </c>
      <c r="C12" s="6"/>
      <c r="D12" s="70"/>
      <c r="E12" s="156" t="str">
        <f>IF(C12=List!J$8,"Mixed Evs and PHEVs","")</f>
        <v/>
      </c>
      <c r="F12" s="154" t="str">
        <f>IF(E12="","",List!D$25)</f>
        <v/>
      </c>
      <c r="G12" s="22"/>
      <c r="H12" s="24"/>
      <c r="I12" s="153" t="str">
        <f t="shared" si="0"/>
        <v/>
      </c>
      <c r="J12" s="1" t="str">
        <f t="shared" si="1"/>
        <v/>
      </c>
      <c r="K12" s="1" t="str">
        <f t="shared" si="2"/>
        <v/>
      </c>
      <c r="L12" s="1" t="str">
        <f t="shared" si="3"/>
        <v/>
      </c>
      <c r="M12" s="302"/>
    </row>
    <row r="13" spans="1:13" ht="15" thickBot="1" x14ac:dyDescent="0.35">
      <c r="A13" s="164" t="str">
        <f>IF('New Stations'!H12=1,'New Stations'!D12&amp;" "&amp;'New Stations'!C12&amp;" "&amp;'New Stations'!E12,"")</f>
        <v/>
      </c>
      <c r="B13" s="67" t="str">
        <f>IF(A13="","",'New Stations'!K12)</f>
        <v/>
      </c>
      <c r="C13" s="6"/>
      <c r="D13" s="70"/>
      <c r="E13" s="156" t="str">
        <f>IF(C13=List!J$8,"Mixed Evs and PHEVs","")</f>
        <v/>
      </c>
      <c r="F13" s="154" t="str">
        <f>IF(E13="","",List!D$25)</f>
        <v/>
      </c>
      <c r="G13" s="22"/>
      <c r="H13" s="24"/>
      <c r="I13" s="153" t="str">
        <f t="shared" si="0"/>
        <v/>
      </c>
      <c r="J13" s="1" t="str">
        <f t="shared" si="1"/>
        <v/>
      </c>
      <c r="K13" s="1" t="str">
        <f t="shared" si="2"/>
        <v/>
      </c>
      <c r="L13" s="1" t="str">
        <f t="shared" si="3"/>
        <v/>
      </c>
      <c r="M13" s="302"/>
    </row>
    <row r="14" spans="1:13" ht="15" thickBot="1" x14ac:dyDescent="0.35">
      <c r="A14" s="164" t="str">
        <f>IF('New Stations'!H13=1,'New Stations'!D13&amp;" "&amp;'New Stations'!C13&amp;" "&amp;'New Stations'!E13,"")</f>
        <v/>
      </c>
      <c r="B14" s="67" t="str">
        <f>IF(A14="","",'New Stations'!K13)</f>
        <v/>
      </c>
      <c r="C14" s="6"/>
      <c r="D14" s="70"/>
      <c r="E14" s="156" t="str">
        <f>IF(C14=List!J$8,"Mixed Evs and PHEVs","")</f>
        <v/>
      </c>
      <c r="F14" s="154" t="str">
        <f>IF(E14="","",List!D$25)</f>
        <v/>
      </c>
      <c r="G14" s="22"/>
      <c r="H14" s="24"/>
      <c r="I14" s="153" t="str">
        <f t="shared" si="0"/>
        <v/>
      </c>
      <c r="J14" s="1" t="str">
        <f t="shared" si="1"/>
        <v/>
      </c>
      <c r="K14" s="1" t="str">
        <f t="shared" si="2"/>
        <v/>
      </c>
      <c r="L14" s="1" t="str">
        <f t="shared" si="3"/>
        <v/>
      </c>
      <c r="M14" s="302"/>
    </row>
    <row r="15" spans="1:13" ht="15" thickBot="1" x14ac:dyDescent="0.35">
      <c r="A15" s="164" t="str">
        <f>IF('New Stations'!H14=1,'New Stations'!D14&amp;" "&amp;'New Stations'!C14&amp;" "&amp;'New Stations'!E14,"")</f>
        <v/>
      </c>
      <c r="B15" s="67" t="str">
        <f>IF(A15="","",'New Stations'!K14)</f>
        <v/>
      </c>
      <c r="C15" s="6"/>
      <c r="D15" s="70"/>
      <c r="E15" s="156" t="str">
        <f>IF(C15=List!J$8,"Mixed Evs and PHEVs","")</f>
        <v/>
      </c>
      <c r="F15" s="154" t="str">
        <f>IF(E15="","",List!D$25)</f>
        <v/>
      </c>
      <c r="G15" s="22"/>
      <c r="H15" s="24"/>
      <c r="I15" s="153" t="str">
        <f t="shared" si="0"/>
        <v/>
      </c>
      <c r="J15" s="1" t="str">
        <f t="shared" si="1"/>
        <v/>
      </c>
      <c r="K15" s="1" t="str">
        <f t="shared" si="2"/>
        <v/>
      </c>
      <c r="L15" s="1" t="str">
        <f t="shared" si="3"/>
        <v/>
      </c>
      <c r="M15" s="302"/>
    </row>
    <row r="16" spans="1:13" ht="15" thickBot="1" x14ac:dyDescent="0.35">
      <c r="A16" s="164" t="str">
        <f>IF('New Stations'!H15=1,'New Stations'!D15&amp;" "&amp;'New Stations'!C15&amp;" "&amp;'New Stations'!E15,"")</f>
        <v/>
      </c>
      <c r="B16" s="67" t="str">
        <f>IF(A16="","",'New Stations'!K15)</f>
        <v/>
      </c>
      <c r="C16" s="6"/>
      <c r="D16" s="70"/>
      <c r="E16" s="156" t="str">
        <f>IF(C16=List!J$8,"Mixed Evs and PHEVs","")</f>
        <v/>
      </c>
      <c r="F16" s="154" t="str">
        <f>IF(E16="","",List!D$25)</f>
        <v/>
      </c>
      <c r="G16" s="22"/>
      <c r="H16" s="24"/>
      <c r="I16" s="153" t="str">
        <f t="shared" si="0"/>
        <v/>
      </c>
      <c r="J16" s="1" t="str">
        <f t="shared" si="1"/>
        <v/>
      </c>
      <c r="K16" s="1" t="str">
        <f t="shared" si="2"/>
        <v/>
      </c>
      <c r="L16" s="1" t="str">
        <f t="shared" si="3"/>
        <v/>
      </c>
      <c r="M16" s="302"/>
    </row>
    <row r="17" spans="1:13" ht="15" thickBot="1" x14ac:dyDescent="0.35">
      <c r="A17" s="164" t="str">
        <f>IF('New Stations'!H16=1,'New Stations'!D16&amp;" "&amp;'New Stations'!C16&amp;" "&amp;'New Stations'!E16,"")</f>
        <v/>
      </c>
      <c r="B17" s="67" t="str">
        <f>IF(A17="","",'New Stations'!K16)</f>
        <v/>
      </c>
      <c r="C17" s="6"/>
      <c r="D17" s="70"/>
      <c r="E17" s="156" t="str">
        <f>IF(C17=List!J$8,"Mixed Evs and PHEVs","")</f>
        <v/>
      </c>
      <c r="F17" s="154" t="str">
        <f>IF(E17="","",List!D$25)</f>
        <v/>
      </c>
      <c r="G17" s="22"/>
      <c r="H17" s="24"/>
      <c r="I17" s="153" t="str">
        <f t="shared" si="0"/>
        <v/>
      </c>
      <c r="J17" s="1" t="str">
        <f t="shared" si="1"/>
        <v/>
      </c>
      <c r="K17" s="1" t="str">
        <f t="shared" si="2"/>
        <v/>
      </c>
      <c r="L17" s="1" t="str">
        <f t="shared" si="3"/>
        <v/>
      </c>
      <c r="M17" s="302"/>
    </row>
    <row r="18" spans="1:13" ht="15" thickBot="1" x14ac:dyDescent="0.35">
      <c r="A18" s="164" t="str">
        <f>IF('New Stations'!H17=1,'New Stations'!D17&amp;" "&amp;'New Stations'!C17&amp;" "&amp;'New Stations'!E17,"")</f>
        <v/>
      </c>
      <c r="B18" s="67" t="str">
        <f>IF(A18="","",'New Stations'!K17)</f>
        <v/>
      </c>
      <c r="C18" s="6"/>
      <c r="D18" s="70"/>
      <c r="E18" s="156" t="str">
        <f>IF(C18=List!J$8,"Mixed Evs and PHEVs","")</f>
        <v/>
      </c>
      <c r="F18" s="154" t="str">
        <f>IF(E18="","",List!D$25)</f>
        <v/>
      </c>
      <c r="G18" s="22"/>
      <c r="H18" s="24"/>
      <c r="I18" s="153" t="str">
        <f t="shared" si="0"/>
        <v/>
      </c>
      <c r="J18" s="1" t="str">
        <f t="shared" si="1"/>
        <v/>
      </c>
      <c r="K18" s="1" t="str">
        <f t="shared" si="2"/>
        <v/>
      </c>
      <c r="L18" s="1" t="str">
        <f t="shared" si="3"/>
        <v/>
      </c>
      <c r="M18" s="302"/>
    </row>
    <row r="19" spans="1:13" ht="15" thickBot="1" x14ac:dyDescent="0.35">
      <c r="A19" s="164" t="str">
        <f>IF('New Stations'!H18=1,'New Stations'!D18&amp;" "&amp;'New Stations'!C18&amp;" "&amp;'New Stations'!E18,"")</f>
        <v/>
      </c>
      <c r="B19" s="67" t="str">
        <f>IF(A19="","",'New Stations'!K18)</f>
        <v/>
      </c>
      <c r="C19" s="6"/>
      <c r="D19" s="70"/>
      <c r="E19" s="156" t="str">
        <f>IF(C19=List!J$8,"Mixed Evs and PHEVs","")</f>
        <v/>
      </c>
      <c r="F19" s="154" t="str">
        <f>IF(E19="","",List!D$25)</f>
        <v/>
      </c>
      <c r="G19" s="22"/>
      <c r="H19" s="24"/>
      <c r="I19" s="153" t="str">
        <f t="shared" si="0"/>
        <v/>
      </c>
      <c r="J19" s="1" t="str">
        <f t="shared" si="1"/>
        <v/>
      </c>
      <c r="K19" s="1" t="str">
        <f t="shared" si="2"/>
        <v/>
      </c>
      <c r="L19" s="1" t="str">
        <f t="shared" si="3"/>
        <v/>
      </c>
      <c r="M19" s="302"/>
    </row>
    <row r="20" spans="1:13" ht="15" thickBot="1" x14ac:dyDescent="0.35">
      <c r="A20" s="164" t="str">
        <f>IF('New Stations'!H19=1,'New Stations'!D19&amp;" "&amp;'New Stations'!C19&amp;" "&amp;'New Stations'!E19,"")</f>
        <v/>
      </c>
      <c r="B20" s="67" t="str">
        <f>IF(A20="","",'New Stations'!K19)</f>
        <v/>
      </c>
      <c r="C20" s="6"/>
      <c r="D20" s="70"/>
      <c r="E20" s="156" t="str">
        <f>IF(C20=List!J$8,"Mixed Evs and PHEVs","")</f>
        <v/>
      </c>
      <c r="F20" s="154" t="str">
        <f>IF(E20="","",List!D$25)</f>
        <v/>
      </c>
      <c r="G20" s="22"/>
      <c r="H20" s="24"/>
      <c r="I20" s="153" t="str">
        <f t="shared" si="0"/>
        <v/>
      </c>
      <c r="J20" s="1" t="str">
        <f t="shared" si="1"/>
        <v/>
      </c>
      <c r="K20" s="1" t="str">
        <f t="shared" si="2"/>
        <v/>
      </c>
      <c r="L20" s="1" t="str">
        <f t="shared" si="3"/>
        <v/>
      </c>
      <c r="M20" s="302"/>
    </row>
    <row r="21" spans="1:13" ht="15" thickBot="1" x14ac:dyDescent="0.35">
      <c r="A21" s="164" t="str">
        <f>IF('New Stations'!H20=1,'New Stations'!D20&amp;" "&amp;'New Stations'!C20&amp;" "&amp;'New Stations'!E20,"")</f>
        <v/>
      </c>
      <c r="B21" s="67" t="str">
        <f>IF(A21="","",'New Stations'!K20)</f>
        <v/>
      </c>
      <c r="C21" s="6"/>
      <c r="D21" s="70"/>
      <c r="E21" s="156" t="str">
        <f>IF(C21=List!J$8,"Mixed Evs and PHEVs","")</f>
        <v/>
      </c>
      <c r="F21" s="154" t="str">
        <f>IF(E21="","",List!D$25)</f>
        <v/>
      </c>
      <c r="G21" s="22"/>
      <c r="H21" s="24"/>
      <c r="I21" s="153" t="str">
        <f t="shared" si="0"/>
        <v/>
      </c>
      <c r="J21" s="1" t="str">
        <f t="shared" si="1"/>
        <v/>
      </c>
      <c r="K21" s="1" t="str">
        <f t="shared" si="2"/>
        <v/>
      </c>
      <c r="L21" s="1" t="str">
        <f t="shared" si="3"/>
        <v/>
      </c>
      <c r="M21" s="302"/>
    </row>
    <row r="22" spans="1:13" ht="15" thickBot="1" x14ac:dyDescent="0.35">
      <c r="A22" s="164" t="str">
        <f>IF('New Stations'!H21=1,'New Stations'!D21&amp;" "&amp;'New Stations'!C21&amp;" "&amp;'New Stations'!E21,"")</f>
        <v/>
      </c>
      <c r="B22" s="67" t="str">
        <f>IF(A22="","",'New Stations'!K21)</f>
        <v/>
      </c>
      <c r="C22" s="6"/>
      <c r="D22" s="70"/>
      <c r="E22" s="156" t="str">
        <f>IF(C22=List!J$8,"Mixed Evs and PHEVs","")</f>
        <v/>
      </c>
      <c r="F22" s="154" t="str">
        <f>IF(E22="","",List!D$25)</f>
        <v/>
      </c>
      <c r="G22" s="22"/>
      <c r="H22" s="24"/>
      <c r="I22" s="153" t="str">
        <f t="shared" si="0"/>
        <v/>
      </c>
      <c r="J22" s="1" t="str">
        <f t="shared" si="1"/>
        <v/>
      </c>
      <c r="K22" s="1" t="str">
        <f t="shared" si="2"/>
        <v/>
      </c>
      <c r="L22" s="1" t="str">
        <f t="shared" si="3"/>
        <v/>
      </c>
      <c r="M22" s="302"/>
    </row>
    <row r="23" spans="1:13" ht="15" thickBot="1" x14ac:dyDescent="0.35">
      <c r="A23" s="165" t="str">
        <f>IF('New Stations'!H22=1,'New Stations'!D22&amp;" "&amp;'New Stations'!C22&amp;" "&amp;'New Stations'!E22,"")</f>
        <v/>
      </c>
      <c r="B23" s="68" t="str">
        <f>IF(A23="","",'New Stations'!K22)</f>
        <v/>
      </c>
      <c r="C23" s="14"/>
      <c r="D23" s="71"/>
      <c r="E23" s="156" t="str">
        <f>IF(C23=List!J$8,"Mixed Evs and PHEVs","")</f>
        <v/>
      </c>
      <c r="F23" s="154" t="str">
        <f>IF(E23="","",List!D$25)</f>
        <v/>
      </c>
      <c r="G23" s="25"/>
      <c r="H23" s="28"/>
      <c r="I23" s="153" t="str">
        <f t="shared" si="0"/>
        <v/>
      </c>
      <c r="J23" s="1" t="str">
        <f t="shared" si="1"/>
        <v/>
      </c>
      <c r="K23" s="1" t="str">
        <f t="shared" si="2"/>
        <v/>
      </c>
      <c r="L23" s="1" t="str">
        <f t="shared" si="3"/>
        <v/>
      </c>
      <c r="M23" s="302"/>
    </row>
    <row r="24" spans="1:13" x14ac:dyDescent="0.3">
      <c r="M24" s="302"/>
    </row>
    <row r="25" spans="1:13" ht="26.25" customHeight="1" thickBot="1" x14ac:dyDescent="0.55000000000000004">
      <c r="A25" s="305" t="s">
        <v>236</v>
      </c>
      <c r="B25" s="305"/>
      <c r="M25" s="302"/>
    </row>
    <row r="26" spans="1:13" ht="31.8" thickBot="1" x14ac:dyDescent="0.35">
      <c r="A26" s="243" t="s">
        <v>235</v>
      </c>
      <c r="B26" s="93" t="s">
        <v>340</v>
      </c>
      <c r="C26" s="94" t="s">
        <v>342</v>
      </c>
      <c r="D26" s="95" t="s">
        <v>339</v>
      </c>
      <c r="E26" s="244" t="s">
        <v>232</v>
      </c>
      <c r="F26" s="145" t="s">
        <v>134</v>
      </c>
      <c r="G26" s="94" t="s">
        <v>343</v>
      </c>
      <c r="H26" s="95" t="s">
        <v>344</v>
      </c>
      <c r="I26" s="66" t="s">
        <v>233</v>
      </c>
      <c r="J26" s="66" t="s">
        <v>234</v>
      </c>
      <c r="K26" s="66" t="s">
        <v>224</v>
      </c>
      <c r="L26" s="66" t="s">
        <v>225</v>
      </c>
      <c r="M26" s="302"/>
    </row>
    <row r="27" spans="1:13" x14ac:dyDescent="0.3">
      <c r="A27" s="245"/>
      <c r="B27" s="246"/>
      <c r="C27" s="39"/>
      <c r="D27" s="240"/>
      <c r="E27" s="241" t="str">
        <f>IF(C27=List!J$8,"Mixed Evs and PHEVs","")</f>
        <v/>
      </c>
      <c r="F27" s="242" t="str">
        <f>IF(E27="","",List!D$25)</f>
        <v/>
      </c>
      <c r="G27" s="39"/>
      <c r="H27" s="21"/>
      <c r="I27" s="153" t="str">
        <f t="shared" ref="I27" si="4">IF(G27="No",25,"")</f>
        <v/>
      </c>
      <c r="J27" s="1" t="str">
        <f t="shared" ref="J27" si="5">IF(G27="No",20,"")</f>
        <v/>
      </c>
      <c r="K27" s="1" t="str">
        <f t="shared" ref="K27" si="6">IF(F27="","","General / Unknown")</f>
        <v/>
      </c>
      <c r="L27" s="152" t="str">
        <f t="shared" ref="L27:L46" si="7">IF(K27="","","Mainly within the CLEAN CITIES COALITON boundaries")</f>
        <v/>
      </c>
      <c r="M27" s="302"/>
    </row>
    <row r="28" spans="1:13" x14ac:dyDescent="0.3">
      <c r="A28" s="87"/>
      <c r="B28" s="159"/>
      <c r="C28" s="6"/>
      <c r="D28" s="70"/>
      <c r="E28" s="153" t="str">
        <f>IF(C28=List!J$8,"Mixed Evs and PHEVs","")</f>
        <v/>
      </c>
      <c r="F28" s="152" t="str">
        <f>IF(E28="","",List!D$25)</f>
        <v/>
      </c>
      <c r="G28" s="6"/>
      <c r="H28" s="24"/>
      <c r="I28" s="153" t="str">
        <f t="shared" ref="I28:I46" si="8">IF(G28="No",25,"")</f>
        <v/>
      </c>
      <c r="J28" s="1" t="str">
        <f t="shared" ref="J28:J46" si="9">IF(G28="No",20,"")</f>
        <v/>
      </c>
      <c r="K28" s="1" t="str">
        <f t="shared" ref="K28:K46" si="10">IF(F28="","","General / Unknown")</f>
        <v/>
      </c>
      <c r="L28" s="152" t="str">
        <f t="shared" si="7"/>
        <v/>
      </c>
      <c r="M28" s="302"/>
    </row>
    <row r="29" spans="1:13" x14ac:dyDescent="0.3">
      <c r="A29" s="87"/>
      <c r="B29" s="159"/>
      <c r="C29" s="6"/>
      <c r="D29" s="70"/>
      <c r="E29" s="153" t="str">
        <f>IF(C29=List!J$8,"Mixed Evs and PHEVs","")</f>
        <v/>
      </c>
      <c r="F29" s="152" t="str">
        <f>IF(E29="","",List!D$25)</f>
        <v/>
      </c>
      <c r="G29" s="6"/>
      <c r="H29" s="24"/>
      <c r="I29" s="153" t="str">
        <f t="shared" si="8"/>
        <v/>
      </c>
      <c r="J29" s="1" t="str">
        <f t="shared" si="9"/>
        <v/>
      </c>
      <c r="K29" s="1" t="str">
        <f t="shared" si="10"/>
        <v/>
      </c>
      <c r="L29" s="152" t="str">
        <f t="shared" si="7"/>
        <v/>
      </c>
      <c r="M29" s="302"/>
    </row>
    <row r="30" spans="1:13" x14ac:dyDescent="0.3">
      <c r="A30" s="87"/>
      <c r="B30" s="159"/>
      <c r="C30" s="6"/>
      <c r="D30" s="70"/>
      <c r="E30" s="153" t="str">
        <f>IF(C30=List!J$8,"Mixed Evs and PHEVs","")</f>
        <v/>
      </c>
      <c r="F30" s="152" t="str">
        <f>IF(E30="","",List!D$25)</f>
        <v/>
      </c>
      <c r="G30" s="6"/>
      <c r="H30" s="24"/>
      <c r="I30" s="153" t="str">
        <f t="shared" si="8"/>
        <v/>
      </c>
      <c r="J30" s="1" t="str">
        <f t="shared" si="9"/>
        <v/>
      </c>
      <c r="K30" s="1" t="str">
        <f t="shared" si="10"/>
        <v/>
      </c>
      <c r="L30" s="152" t="str">
        <f t="shared" si="7"/>
        <v/>
      </c>
      <c r="M30" s="302"/>
    </row>
    <row r="31" spans="1:13" x14ac:dyDescent="0.3">
      <c r="A31" s="87"/>
      <c r="B31" s="159"/>
      <c r="C31" s="6"/>
      <c r="D31" s="70"/>
      <c r="E31" s="153" t="str">
        <f>IF(C31=List!J$8,"Mixed Evs and PHEVs","")</f>
        <v/>
      </c>
      <c r="F31" s="152" t="str">
        <f>IF(E31="","",List!D$25)</f>
        <v/>
      </c>
      <c r="G31" s="6"/>
      <c r="H31" s="24"/>
      <c r="I31" s="153" t="str">
        <f t="shared" si="8"/>
        <v/>
      </c>
      <c r="J31" s="1" t="str">
        <f t="shared" si="9"/>
        <v/>
      </c>
      <c r="K31" s="1" t="str">
        <f t="shared" si="10"/>
        <v/>
      </c>
      <c r="L31" s="152" t="str">
        <f t="shared" si="7"/>
        <v/>
      </c>
      <c r="M31" s="302"/>
    </row>
    <row r="32" spans="1:13" x14ac:dyDescent="0.3">
      <c r="A32" s="87"/>
      <c r="B32" s="159"/>
      <c r="C32" s="6"/>
      <c r="D32" s="70"/>
      <c r="E32" s="153" t="str">
        <f>IF(C32=List!J$8,"Mixed Evs and PHEVs","")</f>
        <v/>
      </c>
      <c r="F32" s="152" t="str">
        <f>IF(E32="","",List!D$25)</f>
        <v/>
      </c>
      <c r="G32" s="6"/>
      <c r="H32" s="24"/>
      <c r="I32" s="153" t="str">
        <f t="shared" si="8"/>
        <v/>
      </c>
      <c r="J32" s="1" t="str">
        <f t="shared" si="9"/>
        <v/>
      </c>
      <c r="K32" s="1" t="str">
        <f t="shared" si="10"/>
        <v/>
      </c>
      <c r="L32" s="152" t="str">
        <f t="shared" si="7"/>
        <v/>
      </c>
      <c r="M32" s="302"/>
    </row>
    <row r="33" spans="1:13" x14ac:dyDescent="0.3">
      <c r="A33" s="87"/>
      <c r="B33" s="159"/>
      <c r="C33" s="6"/>
      <c r="D33" s="70"/>
      <c r="E33" s="153" t="str">
        <f>IF(C33=List!J$8,"Mixed Evs and PHEVs","")</f>
        <v/>
      </c>
      <c r="F33" s="152" t="str">
        <f>IF(E33="","",List!D$25)</f>
        <v/>
      </c>
      <c r="G33" s="6"/>
      <c r="H33" s="24"/>
      <c r="I33" s="153" t="str">
        <f t="shared" si="8"/>
        <v/>
      </c>
      <c r="J33" s="1" t="str">
        <f t="shared" si="9"/>
        <v/>
      </c>
      <c r="K33" s="1" t="str">
        <f t="shared" si="10"/>
        <v/>
      </c>
      <c r="L33" s="152" t="str">
        <f t="shared" si="7"/>
        <v/>
      </c>
      <c r="M33" s="302"/>
    </row>
    <row r="34" spans="1:13" x14ac:dyDescent="0.3">
      <c r="A34" s="87"/>
      <c r="B34" s="159"/>
      <c r="C34" s="6"/>
      <c r="D34" s="70"/>
      <c r="E34" s="153" t="str">
        <f>IF(C34=List!J$8,"Mixed Evs and PHEVs","")</f>
        <v/>
      </c>
      <c r="F34" s="152" t="str">
        <f>IF(E34="","",List!D$25)</f>
        <v/>
      </c>
      <c r="G34" s="6"/>
      <c r="H34" s="24"/>
      <c r="I34" s="153" t="str">
        <f t="shared" si="8"/>
        <v/>
      </c>
      <c r="J34" s="1" t="str">
        <f t="shared" si="9"/>
        <v/>
      </c>
      <c r="K34" s="1" t="str">
        <f t="shared" si="10"/>
        <v/>
      </c>
      <c r="L34" s="152" t="str">
        <f t="shared" si="7"/>
        <v/>
      </c>
      <c r="M34" s="302"/>
    </row>
    <row r="35" spans="1:13" x14ac:dyDescent="0.3">
      <c r="A35" s="87"/>
      <c r="B35" s="159"/>
      <c r="C35" s="6"/>
      <c r="D35" s="70"/>
      <c r="E35" s="153" t="str">
        <f>IF(C35=List!J$8,"Mixed Evs and PHEVs","")</f>
        <v/>
      </c>
      <c r="F35" s="152" t="str">
        <f>IF(E35="","",List!D$25)</f>
        <v/>
      </c>
      <c r="G35" s="6"/>
      <c r="H35" s="24"/>
      <c r="I35" s="153" t="str">
        <f t="shared" si="8"/>
        <v/>
      </c>
      <c r="J35" s="1" t="str">
        <f t="shared" si="9"/>
        <v/>
      </c>
      <c r="K35" s="1" t="str">
        <f t="shared" si="10"/>
        <v/>
      </c>
      <c r="L35" s="152" t="str">
        <f t="shared" si="7"/>
        <v/>
      </c>
      <c r="M35" s="302"/>
    </row>
    <row r="36" spans="1:13" x14ac:dyDescent="0.3">
      <c r="A36" s="87"/>
      <c r="B36" s="159"/>
      <c r="C36" s="6"/>
      <c r="D36" s="70"/>
      <c r="E36" s="153" t="str">
        <f>IF(C36=List!J$8,"Mixed Evs and PHEVs","")</f>
        <v/>
      </c>
      <c r="F36" s="152" t="str">
        <f>IF(E36="","",List!D$25)</f>
        <v/>
      </c>
      <c r="G36" s="6"/>
      <c r="H36" s="24"/>
      <c r="I36" s="153" t="str">
        <f t="shared" si="8"/>
        <v/>
      </c>
      <c r="J36" s="1" t="str">
        <f t="shared" si="9"/>
        <v/>
      </c>
      <c r="K36" s="1" t="str">
        <f t="shared" si="10"/>
        <v/>
      </c>
      <c r="L36" s="152" t="str">
        <f t="shared" si="7"/>
        <v/>
      </c>
      <c r="M36" s="302"/>
    </row>
    <row r="37" spans="1:13" x14ac:dyDescent="0.3">
      <c r="A37" s="87"/>
      <c r="B37" s="159"/>
      <c r="C37" s="6"/>
      <c r="D37" s="70"/>
      <c r="E37" s="153" t="str">
        <f>IF(C37=List!J$8,"Mixed Evs and PHEVs","")</f>
        <v/>
      </c>
      <c r="F37" s="152" t="str">
        <f>IF(E37="","",List!D$25)</f>
        <v/>
      </c>
      <c r="G37" s="6"/>
      <c r="H37" s="24"/>
      <c r="I37" s="153" t="str">
        <f t="shared" si="8"/>
        <v/>
      </c>
      <c r="J37" s="1" t="str">
        <f t="shared" si="9"/>
        <v/>
      </c>
      <c r="K37" s="1" t="str">
        <f t="shared" si="10"/>
        <v/>
      </c>
      <c r="L37" s="152" t="str">
        <f t="shared" si="7"/>
        <v/>
      </c>
      <c r="M37" s="302"/>
    </row>
    <row r="38" spans="1:13" x14ac:dyDescent="0.3">
      <c r="A38" s="87"/>
      <c r="B38" s="159"/>
      <c r="C38" s="6"/>
      <c r="D38" s="70"/>
      <c r="E38" s="153" t="str">
        <f>IF(C38=List!J$8,"Mixed Evs and PHEVs","")</f>
        <v/>
      </c>
      <c r="F38" s="152" t="str">
        <f>IF(E38="","",List!D$25)</f>
        <v/>
      </c>
      <c r="G38" s="6"/>
      <c r="H38" s="24"/>
      <c r="I38" s="153" t="str">
        <f t="shared" si="8"/>
        <v/>
      </c>
      <c r="J38" s="1" t="str">
        <f t="shared" si="9"/>
        <v/>
      </c>
      <c r="K38" s="1" t="str">
        <f t="shared" si="10"/>
        <v/>
      </c>
      <c r="L38" s="152" t="str">
        <f t="shared" si="7"/>
        <v/>
      </c>
      <c r="M38" s="302"/>
    </row>
    <row r="39" spans="1:13" x14ac:dyDescent="0.3">
      <c r="A39" s="87"/>
      <c r="B39" s="159"/>
      <c r="C39" s="6"/>
      <c r="D39" s="70"/>
      <c r="E39" s="153" t="str">
        <f>IF(C39=List!J$8,"Mixed Evs and PHEVs","")</f>
        <v/>
      </c>
      <c r="F39" s="152" t="str">
        <f>IF(E39="","",List!D$25)</f>
        <v/>
      </c>
      <c r="G39" s="6"/>
      <c r="H39" s="24"/>
      <c r="I39" s="153" t="str">
        <f t="shared" si="8"/>
        <v/>
      </c>
      <c r="J39" s="1" t="str">
        <f t="shared" si="9"/>
        <v/>
      </c>
      <c r="K39" s="1" t="str">
        <f t="shared" si="10"/>
        <v/>
      </c>
      <c r="L39" s="152" t="str">
        <f t="shared" si="7"/>
        <v/>
      </c>
      <c r="M39" s="302"/>
    </row>
    <row r="40" spans="1:13" x14ac:dyDescent="0.3">
      <c r="A40" s="87"/>
      <c r="B40" s="159"/>
      <c r="C40" s="6"/>
      <c r="D40" s="70"/>
      <c r="E40" s="153" t="str">
        <f>IF(C40=List!J$8,"Mixed Evs and PHEVs","")</f>
        <v/>
      </c>
      <c r="F40" s="152" t="str">
        <f>IF(E40="","",List!D$25)</f>
        <v/>
      </c>
      <c r="G40" s="6"/>
      <c r="H40" s="24"/>
      <c r="I40" s="153" t="str">
        <f t="shared" si="8"/>
        <v/>
      </c>
      <c r="J40" s="1" t="str">
        <f t="shared" si="9"/>
        <v/>
      </c>
      <c r="K40" s="1" t="str">
        <f t="shared" si="10"/>
        <v/>
      </c>
      <c r="L40" s="152" t="str">
        <f t="shared" si="7"/>
        <v/>
      </c>
      <c r="M40" s="302"/>
    </row>
    <row r="41" spans="1:13" x14ac:dyDescent="0.3">
      <c r="A41" s="87"/>
      <c r="B41" s="159"/>
      <c r="C41" s="6"/>
      <c r="D41" s="70"/>
      <c r="E41" s="153" t="str">
        <f>IF(C41=List!J$8,"Mixed Evs and PHEVs","")</f>
        <v/>
      </c>
      <c r="F41" s="152" t="str">
        <f>IF(E41="","",List!D$25)</f>
        <v/>
      </c>
      <c r="G41" s="6"/>
      <c r="H41" s="24"/>
      <c r="I41" s="153" t="str">
        <f t="shared" si="8"/>
        <v/>
      </c>
      <c r="J41" s="1" t="str">
        <f t="shared" si="9"/>
        <v/>
      </c>
      <c r="K41" s="1" t="str">
        <f t="shared" si="10"/>
        <v/>
      </c>
      <c r="L41" s="152" t="str">
        <f t="shared" si="7"/>
        <v/>
      </c>
      <c r="M41" s="302"/>
    </row>
    <row r="42" spans="1:13" x14ac:dyDescent="0.3">
      <c r="A42" s="87"/>
      <c r="B42" s="159"/>
      <c r="C42" s="6"/>
      <c r="D42" s="70"/>
      <c r="E42" s="153" t="str">
        <f>IF(C42=List!J$8,"Mixed Evs and PHEVs","")</f>
        <v/>
      </c>
      <c r="F42" s="152" t="str">
        <f>IF(E42="","",List!D$25)</f>
        <v/>
      </c>
      <c r="G42" s="6"/>
      <c r="H42" s="24"/>
      <c r="I42" s="153" t="str">
        <f t="shared" si="8"/>
        <v/>
      </c>
      <c r="J42" s="1" t="str">
        <f t="shared" si="9"/>
        <v/>
      </c>
      <c r="K42" s="1" t="str">
        <f t="shared" si="10"/>
        <v/>
      </c>
      <c r="L42" s="152" t="str">
        <f t="shared" si="7"/>
        <v/>
      </c>
      <c r="M42" s="302"/>
    </row>
    <row r="43" spans="1:13" x14ac:dyDescent="0.3">
      <c r="A43" s="87"/>
      <c r="B43" s="159"/>
      <c r="C43" s="6"/>
      <c r="D43" s="70"/>
      <c r="E43" s="153" t="str">
        <f>IF(C43=List!J$8,"Mixed Evs and PHEVs","")</f>
        <v/>
      </c>
      <c r="F43" s="152" t="str">
        <f>IF(E43="","",List!D$25)</f>
        <v/>
      </c>
      <c r="G43" s="6"/>
      <c r="H43" s="24"/>
      <c r="I43" s="153" t="str">
        <f t="shared" si="8"/>
        <v/>
      </c>
      <c r="J43" s="1" t="str">
        <f t="shared" si="9"/>
        <v/>
      </c>
      <c r="K43" s="1" t="str">
        <f t="shared" si="10"/>
        <v/>
      </c>
      <c r="L43" s="152" t="str">
        <f t="shared" si="7"/>
        <v/>
      </c>
      <c r="M43" s="302"/>
    </row>
    <row r="44" spans="1:13" x14ac:dyDescent="0.3">
      <c r="A44" s="87"/>
      <c r="B44" s="159"/>
      <c r="C44" s="6"/>
      <c r="D44" s="70"/>
      <c r="E44" s="153" t="str">
        <f>IF(C44=List!J$8,"Mixed Evs and PHEVs","")</f>
        <v/>
      </c>
      <c r="F44" s="152" t="str">
        <f>IF(E44="","",List!D$25)</f>
        <v/>
      </c>
      <c r="G44" s="6"/>
      <c r="H44" s="24"/>
      <c r="I44" s="153" t="str">
        <f t="shared" si="8"/>
        <v/>
      </c>
      <c r="J44" s="1" t="str">
        <f t="shared" si="9"/>
        <v/>
      </c>
      <c r="K44" s="1" t="str">
        <f t="shared" si="10"/>
        <v/>
      </c>
      <c r="L44" s="152" t="str">
        <f t="shared" si="7"/>
        <v/>
      </c>
      <c r="M44" s="302"/>
    </row>
    <row r="45" spans="1:13" x14ac:dyDescent="0.3">
      <c r="A45" s="87"/>
      <c r="B45" s="159"/>
      <c r="C45" s="6"/>
      <c r="D45" s="70"/>
      <c r="E45" s="153" t="str">
        <f>IF(C45=List!J$8,"Mixed Evs and PHEVs","")</f>
        <v/>
      </c>
      <c r="F45" s="152" t="str">
        <f>IF(E45="","",List!D$25)</f>
        <v/>
      </c>
      <c r="G45" s="6"/>
      <c r="H45" s="24"/>
      <c r="I45" s="153" t="str">
        <f t="shared" si="8"/>
        <v/>
      </c>
      <c r="J45" s="1" t="str">
        <f t="shared" si="9"/>
        <v/>
      </c>
      <c r="K45" s="1" t="str">
        <f t="shared" si="10"/>
        <v/>
      </c>
      <c r="L45" s="152" t="str">
        <f t="shared" si="7"/>
        <v/>
      </c>
      <c r="M45" s="302"/>
    </row>
    <row r="46" spans="1:13" ht="15" thickBot="1" x14ac:dyDescent="0.35">
      <c r="A46" s="88"/>
      <c r="B46" s="160"/>
      <c r="C46" s="14"/>
      <c r="D46" s="71"/>
      <c r="E46" s="157" t="str">
        <f>IF(C46=List!J$8,"Mixed Evs and PHEVs","")</f>
        <v/>
      </c>
      <c r="F46" s="155" t="str">
        <f>IF(E46="","",List!D$25)</f>
        <v/>
      </c>
      <c r="G46" s="14"/>
      <c r="H46" s="28"/>
      <c r="I46" s="153" t="str">
        <f t="shared" si="8"/>
        <v/>
      </c>
      <c r="J46" s="1" t="str">
        <f t="shared" si="9"/>
        <v/>
      </c>
      <c r="K46" s="1" t="str">
        <f t="shared" si="10"/>
        <v/>
      </c>
      <c r="L46" s="152" t="str">
        <f t="shared" si="7"/>
        <v/>
      </c>
      <c r="M46" s="303"/>
    </row>
    <row r="49" spans="1:2" ht="15" customHeight="1" x14ac:dyDescent="0.3">
      <c r="A49" s="270" t="s">
        <v>284</v>
      </c>
      <c r="B49" s="270"/>
    </row>
    <row r="50" spans="1:2" ht="15" customHeight="1" x14ac:dyDescent="0.3">
      <c r="A50" s="270"/>
      <c r="B50" s="270"/>
    </row>
  </sheetData>
  <mergeCells count="4">
    <mergeCell ref="M1:M46"/>
    <mergeCell ref="A1:A2"/>
    <mergeCell ref="A25:B25"/>
    <mergeCell ref="A49:B50"/>
  </mergeCells>
  <conditionalFormatting sqref="A4:B23">
    <cfRule type="expression" dxfId="100" priority="14">
      <formula>$A4=""</formula>
    </cfRule>
  </conditionalFormatting>
  <conditionalFormatting sqref="B27:C46">
    <cfRule type="expression" dxfId="99" priority="6">
      <formula>$A27=""</formula>
    </cfRule>
  </conditionalFormatting>
  <conditionalFormatting sqref="C4:C23">
    <cfRule type="expression" dxfId="98" priority="13">
      <formula>$B4=""</formula>
    </cfRule>
  </conditionalFormatting>
  <conditionalFormatting sqref="D4:D23">
    <cfRule type="expression" dxfId="97" priority="9">
      <formula>$C4="Fleet"</formula>
    </cfRule>
    <cfRule type="expression" dxfId="96" priority="15">
      <formula>$A4=""</formula>
    </cfRule>
  </conditionalFormatting>
  <conditionalFormatting sqref="D27:D46">
    <cfRule type="expression" dxfId="95" priority="2">
      <formula>$C27="Fleet"</formula>
    </cfRule>
    <cfRule type="expression" dxfId="94" priority="5">
      <formula>$C27=""</formula>
    </cfRule>
  </conditionalFormatting>
  <conditionalFormatting sqref="G4:G23">
    <cfRule type="expression" dxfId="93" priority="8">
      <formula>$C4="Fleet"</formula>
    </cfRule>
    <cfRule type="expression" dxfId="92" priority="11">
      <formula>$C4=""</formula>
    </cfRule>
  </conditionalFormatting>
  <conditionalFormatting sqref="G27:G46">
    <cfRule type="expression" dxfId="91" priority="1">
      <formula>$C27="Fleet"</formula>
    </cfRule>
    <cfRule type="expression" dxfId="90" priority="4">
      <formula>$A27=""</formula>
    </cfRule>
  </conditionalFormatting>
  <conditionalFormatting sqref="H4:H23">
    <cfRule type="expression" dxfId="89" priority="10">
      <formula>$G4="Yes"</formula>
    </cfRule>
  </conditionalFormatting>
  <conditionalFormatting sqref="H27:H46">
    <cfRule type="expression" dxfId="88" priority="3">
      <formula>$G27="Yes"</formula>
    </cfRule>
  </conditionalFormatting>
  <hyperlinks>
    <hyperlink ref="A49:B50" location="Main!A1" display="Back to Main Tab" xr:uid="{2FA4B2BA-21D8-4520-B5A2-E5A9E57298AC}"/>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C0DE9B39-5FC4-4B74-8496-82C5DB058D63}">
          <x14:formula1>
            <xm:f>List!$F$30:$F$34</xm:f>
          </x14:formula1>
          <xm:sqref>L4:L23 L27:L46</xm:sqref>
        </x14:dataValidation>
        <x14:dataValidation type="list" allowBlank="1" showInputMessage="1" showErrorMessage="1" xr:uid="{2A98DB65-E0B0-48AC-9424-37C79AD864D5}">
          <x14:formula1>
            <xm:f>List!$B$16:$B$17</xm:f>
          </x14:formula1>
          <xm:sqref>G27:G46 G4:G23</xm:sqref>
        </x14:dataValidation>
        <x14:dataValidation type="list" allowBlank="1" showInputMessage="1" showErrorMessage="1" xr:uid="{EEB048C9-62D8-486C-A621-6244BE7D7007}">
          <x14:formula1>
            <xm:f>List!$J$7:$J$8</xm:f>
          </x14:formula1>
          <xm:sqref>C27:C46 C4:C23</xm:sqref>
        </x14:dataValidation>
        <x14:dataValidation type="list" allowBlank="1" showInputMessage="1" showErrorMessage="1" xr:uid="{10A74522-70DF-4F54-A7A3-1649B96B7A94}">
          <x14:formula1>
            <xm:f>List!$H$7:$H$8</xm:f>
          </x14:formula1>
          <xm:sqref>A27:A46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75D0-70C1-4907-BD6A-AE09C4A1A304}">
  <dimension ref="A1:AA31"/>
  <sheetViews>
    <sheetView workbookViewId="0">
      <selection activeCell="B3" sqref="B3"/>
    </sheetView>
  </sheetViews>
  <sheetFormatPr defaultRowHeight="14.4" x14ac:dyDescent="0.3"/>
  <cols>
    <col min="1" max="1" width="25.6640625" bestFit="1" customWidth="1"/>
    <col min="2" max="2" width="25" bestFit="1" customWidth="1"/>
    <col min="3" max="3" width="20" bestFit="1" customWidth="1"/>
    <col min="4" max="4" width="22.88671875" bestFit="1" customWidth="1"/>
    <col min="5" max="5" width="22.88671875" customWidth="1"/>
    <col min="6" max="6" width="22.33203125" bestFit="1" customWidth="1"/>
    <col min="7" max="7" width="51.33203125" bestFit="1" customWidth="1"/>
    <col min="8" max="8" width="20.33203125" bestFit="1" customWidth="1"/>
    <col min="9" max="9" width="22.88671875" customWidth="1"/>
    <col min="10" max="10" width="21" bestFit="1" customWidth="1"/>
    <col min="11" max="11" width="25.6640625" customWidth="1"/>
    <col min="12" max="12" width="19.33203125" customWidth="1"/>
    <col min="13" max="13" width="8.88671875" customWidth="1"/>
    <col min="14" max="14" width="29.6640625" customWidth="1"/>
    <col min="15" max="15" width="26.109375" customWidth="1"/>
    <col min="16" max="16" width="24" customWidth="1"/>
    <col min="17" max="17" width="19.5546875" customWidth="1"/>
    <col min="18" max="18" width="23" customWidth="1"/>
    <col min="19" max="19" width="10.6640625" bestFit="1" customWidth="1"/>
    <col min="20" max="20" width="17.6640625" hidden="1" customWidth="1"/>
    <col min="21" max="21" width="7.33203125" hidden="1" customWidth="1"/>
    <col min="22" max="22" width="10.6640625" hidden="1" customWidth="1"/>
    <col min="23" max="23" width="16.5546875" hidden="1" customWidth="1"/>
    <col min="24" max="26" width="0" hidden="1" customWidth="1"/>
  </cols>
  <sheetData>
    <row r="1" spans="1:27" ht="21.6" thickBot="1" x14ac:dyDescent="0.45">
      <c r="A1" s="306" t="s">
        <v>183</v>
      </c>
      <c r="B1" s="290" t="s">
        <v>141</v>
      </c>
      <c r="C1" s="286"/>
      <c r="D1" s="286"/>
      <c r="E1" s="287"/>
      <c r="F1" s="284" t="s">
        <v>142</v>
      </c>
      <c r="G1" s="285"/>
      <c r="H1" s="307"/>
      <c r="I1" s="290" t="s">
        <v>146</v>
      </c>
      <c r="J1" s="286"/>
      <c r="K1" s="281" t="s">
        <v>143</v>
      </c>
      <c r="L1" s="282"/>
      <c r="M1" s="282"/>
      <c r="N1" s="282"/>
      <c r="O1" s="283"/>
      <c r="P1" s="286" t="s">
        <v>149</v>
      </c>
      <c r="Q1" s="286"/>
      <c r="R1" s="286"/>
      <c r="S1" s="287"/>
      <c r="AA1" s="291" t="s">
        <v>290</v>
      </c>
    </row>
    <row r="2" spans="1:27" ht="43.8" thickBot="1" x14ac:dyDescent="0.35">
      <c r="A2" s="306"/>
      <c r="B2" s="113" t="s">
        <v>341</v>
      </c>
      <c r="C2" s="114" t="s">
        <v>323</v>
      </c>
      <c r="D2" s="114" t="s">
        <v>346</v>
      </c>
      <c r="E2" s="115" t="s">
        <v>347</v>
      </c>
      <c r="F2" s="93" t="s">
        <v>144</v>
      </c>
      <c r="G2" s="94" t="s">
        <v>145</v>
      </c>
      <c r="H2" s="95" t="s">
        <v>150</v>
      </c>
      <c r="I2" s="116" t="s">
        <v>326</v>
      </c>
      <c r="J2" s="96" t="s">
        <v>327</v>
      </c>
      <c r="K2" s="236" t="s">
        <v>190</v>
      </c>
      <c r="L2" s="237" t="s">
        <v>184</v>
      </c>
      <c r="M2" s="237" t="s">
        <v>185</v>
      </c>
      <c r="N2" s="237" t="s">
        <v>348</v>
      </c>
      <c r="O2" s="238" t="s">
        <v>186</v>
      </c>
      <c r="P2" s="38" t="s">
        <v>169</v>
      </c>
      <c r="Q2" s="16" t="s">
        <v>140</v>
      </c>
      <c r="R2" s="16" t="s">
        <v>345</v>
      </c>
      <c r="S2" s="17" t="s">
        <v>187</v>
      </c>
      <c r="T2" s="66" t="s">
        <v>189</v>
      </c>
      <c r="U2" s="124" t="s">
        <v>191</v>
      </c>
      <c r="V2" s="124" t="s">
        <v>192</v>
      </c>
      <c r="W2" s="66" t="s">
        <v>194</v>
      </c>
      <c r="AA2" s="292"/>
    </row>
    <row r="3" spans="1:27" x14ac:dyDescent="0.3">
      <c r="A3" s="63">
        <v>1</v>
      </c>
      <c r="B3" s="118"/>
      <c r="C3" s="119"/>
      <c r="D3" s="119"/>
      <c r="E3" s="10"/>
      <c r="F3" s="120"/>
      <c r="G3" s="117"/>
      <c r="H3" s="46"/>
      <c r="I3" s="8"/>
      <c r="J3" s="41"/>
      <c r="K3" s="31"/>
      <c r="L3" s="32"/>
      <c r="M3" s="33" t="str">
        <f>IF(K3="","",IF(K3="No","",IF(C3=List!D$19,"Gallons",IF(C3=List!D$15,"GGE",IF(C3=List!D$17,"Gallons",IF(C3=List!D$10,"kWh",IF(C3=List!D$12,"Gallons",IF(C3=List!D$11,"Gallons",IF(C3=List!D$18,"kg",IF(C3=List!D$16,"Gallons",IF(C3=List!D$14,"Gallons",IF(C3=List!D$21,"Gallons",IF(C3=List!D$22,"GGE","")))))))))))))</f>
        <v/>
      </c>
      <c r="N3" s="32"/>
      <c r="O3" s="34"/>
      <c r="P3" s="18"/>
      <c r="Q3" s="123"/>
      <c r="R3" s="39"/>
      <c r="S3" s="46"/>
      <c r="T3">
        <f>IF(C3=List!D$7,1,IF(C3=List!D$8,1,0))</f>
        <v>0</v>
      </c>
      <c r="U3">
        <f>IF(C3=List!D$11,1,IF(C3=List!D$12,1,0))</f>
        <v>0</v>
      </c>
      <c r="V3">
        <f>IF(C3=List!D$22,1,IF(C3=List!D$21,1,0))</f>
        <v>0</v>
      </c>
      <c r="W3">
        <f>IF(H3="No",0,IF(C3=List!D$7,1,IF(C3=List!D$8,1,0)))</f>
        <v>0</v>
      </c>
      <c r="AA3" s="292"/>
    </row>
    <row r="4" spans="1:27" x14ac:dyDescent="0.3">
      <c r="A4" s="64">
        <v>2</v>
      </c>
      <c r="B4" s="22"/>
      <c r="C4" s="6"/>
      <c r="D4" s="6"/>
      <c r="E4" s="12"/>
      <c r="F4" s="45"/>
      <c r="G4" s="43"/>
      <c r="H4" s="46"/>
      <c r="I4" s="11"/>
      <c r="J4" s="53"/>
      <c r="K4" s="22"/>
      <c r="L4" s="23"/>
      <c r="M4" s="3" t="str">
        <f>IF(K4="","",IF(K4="No","",IF(C4=List!D$19,"Gallons",IF(C4=List!D$15,"GGE",IF(C4=List!D$17,"Gallons",IF(C4=List!D$10,"kWh",IF(C4=List!D$12,"Gallons",IF(C4=List!D$11,"Gallons",IF(C4=List!D$18,"kg",IF(C4=List!D$16,"Gallons",IF(C4=List!D$14,"Gallons",IF(C4=List!D$21,"Gallons",IF(C4=List!D$22,"GGE","")))))))))))))</f>
        <v/>
      </c>
      <c r="N4" s="23"/>
      <c r="O4" s="24"/>
      <c r="P4" s="22"/>
      <c r="Q4" s="121"/>
      <c r="R4" s="6"/>
      <c r="S4" s="74"/>
      <c r="T4">
        <f>IF(C4=List!D$7,1,IF(C4=List!D$8,1,0))</f>
        <v>0</v>
      </c>
      <c r="U4">
        <f>IF(C4=List!D$11,1,IF(C4=List!D$12,1,0))</f>
        <v>0</v>
      </c>
      <c r="V4">
        <f>IF(C4=List!D$22,1,IF(C4=List!D$21,1,0))</f>
        <v>0</v>
      </c>
      <c r="W4">
        <f>IF(H4="No",0,IF(C4=List!D$7,1,IF(C4=List!D$8,1,0)))</f>
        <v>0</v>
      </c>
      <c r="AA4" s="292"/>
    </row>
    <row r="5" spans="1:27" x14ac:dyDescent="0.3">
      <c r="A5" s="64">
        <v>3</v>
      </c>
      <c r="B5" s="22"/>
      <c r="C5" s="6"/>
      <c r="D5" s="6"/>
      <c r="E5" s="12"/>
      <c r="F5" s="45"/>
      <c r="G5" s="43"/>
      <c r="H5" s="46"/>
      <c r="I5" s="11"/>
      <c r="J5" s="53"/>
      <c r="K5" s="22"/>
      <c r="L5" s="23"/>
      <c r="M5" s="3" t="str">
        <f>IF(K5="","",IF(K5="No","",IF(C5=List!D$19,"Gallons",IF(C5=List!D$15,"GGE",IF(C5=List!D$17,"Gallons",IF(C5=List!D$10,"kWh",IF(C5=List!D$12,"Gallons",IF(C5=List!D$11,"Gallons",IF(C5=List!D$18,"kg",IF(C5=List!D$16,"Gallons",IF(C5=List!D$14,"Gallons",IF(C5=List!D$21,"Gallons",IF(C5=List!D$22,"GGE","")))))))))))))</f>
        <v/>
      </c>
      <c r="N5" s="23"/>
      <c r="O5" s="24"/>
      <c r="P5" s="22"/>
      <c r="Q5" s="121"/>
      <c r="R5" s="6"/>
      <c r="S5" s="74"/>
      <c r="T5">
        <f>IF(C5=List!D$7,1,IF(C5=List!D$8,1,0))</f>
        <v>0</v>
      </c>
      <c r="U5">
        <f>IF(C5=List!D$11,1,IF(C5=List!D$12,1,0))</f>
        <v>0</v>
      </c>
      <c r="V5">
        <f>IF(C5=List!D$22,1,IF(C5=List!D$21,1,0))</f>
        <v>0</v>
      </c>
      <c r="W5">
        <f>IF(H5="No",0,IF(C5=List!D$7,1,IF(C5=List!D$8,1,0)))</f>
        <v>0</v>
      </c>
      <c r="AA5" s="292"/>
    </row>
    <row r="6" spans="1:27" x14ac:dyDescent="0.3">
      <c r="A6" s="64">
        <v>4</v>
      </c>
      <c r="B6" s="22"/>
      <c r="C6" s="6"/>
      <c r="D6" s="6"/>
      <c r="E6" s="12"/>
      <c r="F6" s="45"/>
      <c r="G6" s="43"/>
      <c r="H6" s="46"/>
      <c r="I6" s="11"/>
      <c r="J6" s="53"/>
      <c r="K6" s="22"/>
      <c r="L6" s="23"/>
      <c r="M6" s="3" t="str">
        <f>IF(K6="","",IF(K6="No","",IF(C6=List!D$19,"Gallons",IF(C6=List!D$15,"GGE",IF(C6=List!D$17,"Gallons",IF(C6=List!D$10,"kWh",IF(C6=List!D$12,"Gallons",IF(C6=List!D$11,"Gallons",IF(C6=List!D$18,"kg",IF(C6=List!D$16,"Gallons",IF(C6=List!D$14,"Gallons",IF(C6=List!D$21,"Gallons",IF(C6=List!D$22,"GGE","")))))))))))))</f>
        <v/>
      </c>
      <c r="N6" s="23"/>
      <c r="O6" s="24"/>
      <c r="P6" s="22"/>
      <c r="Q6" s="121"/>
      <c r="R6" s="6"/>
      <c r="S6" s="74"/>
      <c r="T6">
        <f>IF(C6=List!D$7,1,IF(C6=List!D$8,1,0))</f>
        <v>0</v>
      </c>
      <c r="U6">
        <f>IF(C6=List!D$11,1,IF(C6=List!D$12,1,0))</f>
        <v>0</v>
      </c>
      <c r="V6">
        <f>IF(C6=List!D$22,1,IF(C6=List!D$21,1,0))</f>
        <v>0</v>
      </c>
      <c r="W6">
        <f>IF(H6="No",0,IF(C6=List!D$7,1,IF(C6=List!D$8,1,0)))</f>
        <v>0</v>
      </c>
      <c r="AA6" s="292"/>
    </row>
    <row r="7" spans="1:27" x14ac:dyDescent="0.3">
      <c r="A7" s="64">
        <v>5</v>
      </c>
      <c r="B7" s="22"/>
      <c r="C7" s="6"/>
      <c r="D7" s="6"/>
      <c r="E7" s="12"/>
      <c r="F7" s="45"/>
      <c r="G7" s="43"/>
      <c r="H7" s="46"/>
      <c r="I7" s="11"/>
      <c r="J7" s="53"/>
      <c r="K7" s="22"/>
      <c r="L7" s="23"/>
      <c r="M7" s="3" t="str">
        <f>IF(K7="","",IF(K7="No","",IF(C7=List!D$19,"Gallons",IF(C7=List!D$15,"GGE",IF(C7=List!D$17,"Gallons",IF(C7=List!D$10,"kWh",IF(C7=List!D$12,"Gallons",IF(C7=List!D$11,"Gallons",IF(C7=List!D$18,"kg",IF(C7=List!D$16,"Gallons",IF(C7=List!D$14,"Gallons",IF(C7=List!D$21,"Gallons",IF(C7=List!D$22,"GGE","")))))))))))))</f>
        <v/>
      </c>
      <c r="N7" s="23"/>
      <c r="O7" s="24"/>
      <c r="P7" s="22"/>
      <c r="Q7" s="121"/>
      <c r="R7" s="6"/>
      <c r="S7" s="74"/>
      <c r="T7">
        <f>IF(C7=List!D$7,1,IF(C7=List!D$8,1,0))</f>
        <v>0</v>
      </c>
      <c r="U7">
        <f>IF(C7=List!D$11,1,IF(C7=List!D$12,1,0))</f>
        <v>0</v>
      </c>
      <c r="V7">
        <f>IF(C7=List!D$22,1,IF(C7=List!D$21,1,0))</f>
        <v>0</v>
      </c>
      <c r="W7">
        <f>IF(H7="No",0,IF(C7=List!D$7,1,IF(C7=List!D$8,1,0)))</f>
        <v>0</v>
      </c>
      <c r="AA7" s="292"/>
    </row>
    <row r="8" spans="1:27" x14ac:dyDescent="0.3">
      <c r="A8" s="64">
        <v>6</v>
      </c>
      <c r="B8" s="22"/>
      <c r="C8" s="6"/>
      <c r="D8" s="6"/>
      <c r="E8" s="12"/>
      <c r="F8" s="45"/>
      <c r="G8" s="43"/>
      <c r="H8" s="46"/>
      <c r="I8" s="11"/>
      <c r="J8" s="53"/>
      <c r="K8" s="22"/>
      <c r="L8" s="23"/>
      <c r="M8" s="3" t="str">
        <f>IF(K8="","",IF(K8="No","",IF(C8=List!D$19,"Gallons",IF(C8=List!D$15,"GGE",IF(C8=List!D$17,"Gallons",IF(C8=List!D$10,"kWh",IF(C8=List!D$12,"Gallons",IF(C8=List!D$11,"Gallons",IF(C8=List!D$18,"kg",IF(C8=List!D$16,"Gallons",IF(C8=List!D$14,"Gallons",IF(C8=List!D$21,"Gallons",IF(C8=List!D$22,"GGE","")))))))))))))</f>
        <v/>
      </c>
      <c r="N8" s="23"/>
      <c r="O8" s="24"/>
      <c r="P8" s="22"/>
      <c r="Q8" s="121"/>
      <c r="R8" s="6"/>
      <c r="S8" s="74"/>
      <c r="T8">
        <f>IF(C8=List!D$7,1,IF(C8=List!D$8,1,0))</f>
        <v>0</v>
      </c>
      <c r="U8">
        <f>IF(C8=List!D$11,1,IF(C8=List!D$12,1,0))</f>
        <v>0</v>
      </c>
      <c r="V8">
        <f>IF(C8=List!D$22,1,IF(C8=List!D$21,1,0))</f>
        <v>0</v>
      </c>
      <c r="W8">
        <f>IF(H8="No",0,IF(C8=List!D$7,1,IF(C8=List!D$8,1,0)))</f>
        <v>0</v>
      </c>
      <c r="AA8" s="292"/>
    </row>
    <row r="9" spans="1:27" x14ac:dyDescent="0.3">
      <c r="A9" s="64">
        <v>7</v>
      </c>
      <c r="B9" s="22"/>
      <c r="C9" s="6"/>
      <c r="D9" s="6"/>
      <c r="E9" s="12"/>
      <c r="F9" s="45"/>
      <c r="G9" s="43"/>
      <c r="H9" s="46"/>
      <c r="I9" s="11"/>
      <c r="J9" s="53"/>
      <c r="K9" s="22"/>
      <c r="L9" s="23"/>
      <c r="M9" s="3" t="str">
        <f>IF(K9="","",IF(K9="No","",IF(C9=List!D$19,"Gallons",IF(C9=List!D$15,"GGE",IF(C9=List!D$17,"Gallons",IF(C9=List!D$10,"kWh",IF(C9=List!D$12,"Gallons",IF(C9=List!D$11,"Gallons",IF(C9=List!D$18,"kg",IF(C9=List!D$16,"Gallons",IF(C9=List!D$14,"Gallons",IF(C9=List!D$21,"Gallons",IF(C9=List!D$22,"GGE","")))))))))))))</f>
        <v/>
      </c>
      <c r="N9" s="23"/>
      <c r="O9" s="24"/>
      <c r="P9" s="22"/>
      <c r="Q9" s="121"/>
      <c r="R9" s="6"/>
      <c r="S9" s="74"/>
      <c r="T9">
        <f>IF(C9=List!D$7,1,IF(C9=List!D$8,1,0))</f>
        <v>0</v>
      </c>
      <c r="U9">
        <f>IF(C9=List!D$11,1,IF(C9=List!D$12,1,0))</f>
        <v>0</v>
      </c>
      <c r="V9">
        <f>IF(C9=List!D$22,1,IF(C9=List!D$21,1,0))</f>
        <v>0</v>
      </c>
      <c r="W9">
        <f>IF(H9="No",0,IF(C9=List!D$7,1,IF(C9=List!D$8,1,0)))</f>
        <v>0</v>
      </c>
      <c r="AA9" s="292"/>
    </row>
    <row r="10" spans="1:27" x14ac:dyDescent="0.3">
      <c r="A10" s="64">
        <v>8</v>
      </c>
      <c r="B10" s="22"/>
      <c r="C10" s="6"/>
      <c r="D10" s="6"/>
      <c r="E10" s="12"/>
      <c r="F10" s="45"/>
      <c r="G10" s="43"/>
      <c r="H10" s="46"/>
      <c r="I10" s="11"/>
      <c r="J10" s="53"/>
      <c r="K10" s="22"/>
      <c r="L10" s="23"/>
      <c r="M10" s="3" t="str">
        <f>IF(K10="","",IF(K10="No","",IF(C10=List!D$19,"Gallons",IF(C10=List!D$15,"GGE",IF(C10=List!D$17,"Gallons",IF(C10=List!D$10,"kWh",IF(C10=List!D$12,"Gallons",IF(C10=List!D$11,"Gallons",IF(C10=List!D$18,"kg",IF(C10=List!D$16,"Gallons",IF(C10=List!D$14,"Gallons",IF(C10=List!D$21,"Gallons",IF(C10=List!D$22,"GGE","")))))))))))))</f>
        <v/>
      </c>
      <c r="N10" s="23"/>
      <c r="O10" s="24"/>
      <c r="P10" s="22"/>
      <c r="Q10" s="121"/>
      <c r="R10" s="6"/>
      <c r="S10" s="74"/>
      <c r="T10">
        <f>IF(C10=List!D$7,1,IF(C10=List!D$8,1,0))</f>
        <v>0</v>
      </c>
      <c r="U10">
        <f>IF(C10=List!D$11,1,IF(C10=List!D$12,1,0))</f>
        <v>0</v>
      </c>
      <c r="V10">
        <f>IF(C10=List!D$22,1,IF(C10=List!D$21,1,0))</f>
        <v>0</v>
      </c>
      <c r="W10">
        <f>IF(H10="No",0,IF(C10=List!D$7,1,IF(C10=List!D$8,1,0)))</f>
        <v>0</v>
      </c>
      <c r="AA10" s="292"/>
    </row>
    <row r="11" spans="1:27" x14ac:dyDescent="0.3">
      <c r="A11" s="64">
        <v>9</v>
      </c>
      <c r="B11" s="22"/>
      <c r="C11" s="6"/>
      <c r="D11" s="6"/>
      <c r="E11" s="12"/>
      <c r="F11" s="45"/>
      <c r="G11" s="43"/>
      <c r="H11" s="46"/>
      <c r="I11" s="11"/>
      <c r="J11" s="53"/>
      <c r="K11" s="22"/>
      <c r="L11" s="23"/>
      <c r="M11" s="3" t="str">
        <f>IF(K11="","",IF(K11="No","",IF(C11=List!D$19,"Gallons",IF(C11=List!D$15,"GGE",IF(C11=List!D$17,"Gallons",IF(C11=List!D$10,"kWh",IF(C11=List!D$12,"Gallons",IF(C11=List!D$11,"Gallons",IF(C11=List!D$18,"kg",IF(C11=List!D$16,"Gallons",IF(C11=List!D$14,"Gallons",IF(C11=List!D$21,"Gallons",IF(C11=List!D$22,"GGE","")))))))))))))</f>
        <v/>
      </c>
      <c r="N11" s="23"/>
      <c r="O11" s="24"/>
      <c r="P11" s="22"/>
      <c r="Q11" s="121"/>
      <c r="R11" s="6"/>
      <c r="S11" s="74"/>
      <c r="T11">
        <f>IF(C11=List!D$7,1,IF(C11=List!D$8,1,0))</f>
        <v>0</v>
      </c>
      <c r="U11">
        <f>IF(C11=List!D$11,1,IF(C11=List!D$12,1,0))</f>
        <v>0</v>
      </c>
      <c r="V11">
        <f>IF(C11=List!D$22,1,IF(C11=List!D$21,1,0))</f>
        <v>0</v>
      </c>
      <c r="W11">
        <f>IF(H11="No",0,IF(C11=List!D$7,1,IF(C11=List!D$8,1,0)))</f>
        <v>0</v>
      </c>
      <c r="AA11" s="292"/>
    </row>
    <row r="12" spans="1:27" x14ac:dyDescent="0.3">
      <c r="A12" s="64">
        <v>10</v>
      </c>
      <c r="B12" s="22"/>
      <c r="C12" s="6"/>
      <c r="D12" s="6"/>
      <c r="E12" s="12"/>
      <c r="F12" s="45"/>
      <c r="G12" s="43"/>
      <c r="H12" s="46"/>
      <c r="I12" s="11"/>
      <c r="J12" s="53"/>
      <c r="K12" s="22"/>
      <c r="L12" s="23"/>
      <c r="M12" s="3" t="str">
        <f>IF(K12="","",IF(K12="No","",IF(C12=List!D$19,"Gallons",IF(C12=List!D$15,"GGE",IF(C12=List!D$17,"Gallons",IF(C12=List!D$10,"kWh",IF(C12=List!D$12,"Gallons",IF(C12=List!D$11,"Gallons",IF(C12=List!D$18,"kg",IF(C12=List!D$16,"Gallons",IF(C12=List!D$14,"Gallons",IF(C12=List!D$21,"Gallons",IF(C12=List!D$22,"GGE","")))))))))))))</f>
        <v/>
      </c>
      <c r="N12" s="23"/>
      <c r="O12" s="24"/>
      <c r="P12" s="22"/>
      <c r="Q12" s="121"/>
      <c r="R12" s="6"/>
      <c r="S12" s="74"/>
      <c r="T12">
        <f>IF(C12=List!D$7,1,IF(C12=List!D$8,1,0))</f>
        <v>0</v>
      </c>
      <c r="U12">
        <f>IF(C12=List!D$11,1,IF(C12=List!D$12,1,0))</f>
        <v>0</v>
      </c>
      <c r="V12">
        <f>IF(C12=List!D$22,1,IF(C12=List!D$21,1,0))</f>
        <v>0</v>
      </c>
      <c r="W12">
        <f>IF(H12="No",0,IF(C12=List!D$7,1,IF(C12=List!D$8,1,0)))</f>
        <v>0</v>
      </c>
      <c r="AA12" s="292"/>
    </row>
    <row r="13" spans="1:27" x14ac:dyDescent="0.3">
      <c r="A13" s="64">
        <v>11</v>
      </c>
      <c r="B13" s="22"/>
      <c r="C13" s="6"/>
      <c r="D13" s="6"/>
      <c r="E13" s="12"/>
      <c r="F13" s="45"/>
      <c r="G13" s="43"/>
      <c r="H13" s="46"/>
      <c r="I13" s="11"/>
      <c r="J13" s="53"/>
      <c r="K13" s="22"/>
      <c r="L13" s="23"/>
      <c r="M13" s="3" t="str">
        <f>IF(K13="","",IF(K13="No","",IF(C13=List!D$19,"Gallons",IF(C13=List!D$15,"GGE",IF(C13=List!D$17,"Gallons",IF(C13=List!D$10,"kWh",IF(C13=List!D$12,"Gallons",IF(C13=List!D$11,"Gallons",IF(C13=List!D$18,"kg",IF(C13=List!D$16,"Gallons",IF(C13=List!D$14,"Gallons",IF(C13=List!D$21,"Gallons",IF(C13=List!D$22,"GGE","")))))))))))))</f>
        <v/>
      </c>
      <c r="N13" s="23"/>
      <c r="O13" s="24"/>
      <c r="P13" s="22"/>
      <c r="Q13" s="121"/>
      <c r="R13" s="6"/>
      <c r="S13" s="74"/>
      <c r="T13">
        <f>IF(C13=List!D$7,1,IF(C13=List!D$8,1,0))</f>
        <v>0</v>
      </c>
      <c r="U13">
        <f>IF(C13=List!D$11,1,IF(C13=List!D$12,1,0))</f>
        <v>0</v>
      </c>
      <c r="V13">
        <f>IF(C13=List!D$22,1,IF(C13=List!D$21,1,0))</f>
        <v>0</v>
      </c>
      <c r="W13">
        <f>IF(H13="No",0,IF(C13=List!D$7,1,IF(C13=List!D$8,1,0)))</f>
        <v>0</v>
      </c>
      <c r="AA13" s="292"/>
    </row>
    <row r="14" spans="1:27" x14ac:dyDescent="0.3">
      <c r="A14" s="64">
        <v>12</v>
      </c>
      <c r="B14" s="22"/>
      <c r="C14" s="6"/>
      <c r="D14" s="6"/>
      <c r="E14" s="12"/>
      <c r="F14" s="45"/>
      <c r="G14" s="43"/>
      <c r="H14" s="46"/>
      <c r="I14" s="11"/>
      <c r="J14" s="53"/>
      <c r="K14" s="22"/>
      <c r="L14" s="23"/>
      <c r="M14" s="3" t="str">
        <f>IF(K14="","",IF(K14="No","",IF(C14=List!D$19,"Gallons",IF(C14=List!D$15,"GGE",IF(C14=List!D$17,"Gallons",IF(C14=List!D$10,"kWh",IF(C14=List!D$12,"Gallons",IF(C14=List!D$11,"Gallons",IF(C14=List!D$18,"kg",IF(C14=List!D$16,"Gallons",IF(C14=List!D$14,"Gallons",IF(C14=List!D$21,"Gallons",IF(C14=List!D$22,"GGE","")))))))))))))</f>
        <v/>
      </c>
      <c r="N14" s="23"/>
      <c r="O14" s="24"/>
      <c r="P14" s="22"/>
      <c r="Q14" s="121"/>
      <c r="R14" s="6"/>
      <c r="S14" s="74"/>
      <c r="T14">
        <f>IF(C14=List!D$7,1,IF(C14=List!D$8,1,0))</f>
        <v>0</v>
      </c>
      <c r="U14">
        <f>IF(C14=List!D$11,1,IF(C14=List!D$12,1,0))</f>
        <v>0</v>
      </c>
      <c r="V14">
        <f>IF(C14=List!D$22,1,IF(C14=List!D$21,1,0))</f>
        <v>0</v>
      </c>
      <c r="W14">
        <f>IF(H14="No",0,IF(C14=List!D$7,1,IF(C14=List!D$8,1,0)))</f>
        <v>0</v>
      </c>
      <c r="AA14" s="292"/>
    </row>
    <row r="15" spans="1:27" x14ac:dyDescent="0.3">
      <c r="A15" s="64">
        <v>13</v>
      </c>
      <c r="B15" s="22"/>
      <c r="C15" s="6"/>
      <c r="D15" s="6"/>
      <c r="E15" s="12"/>
      <c r="F15" s="45"/>
      <c r="G15" s="43"/>
      <c r="H15" s="46"/>
      <c r="I15" s="11"/>
      <c r="J15" s="53"/>
      <c r="K15" s="22"/>
      <c r="L15" s="23"/>
      <c r="M15" s="3" t="str">
        <f>IF(K15="","",IF(K15="No","",IF(C15=List!D$19,"Gallons",IF(C15=List!D$15,"GGE",IF(C15=List!D$17,"Gallons",IF(C15=List!D$10,"kWh",IF(C15=List!D$12,"Gallons",IF(C15=List!D$11,"Gallons",IF(C15=List!D$18,"kg",IF(C15=List!D$16,"Gallons",IF(C15=List!D$14,"Gallons",IF(C15=List!D$21,"Gallons",IF(C15=List!D$22,"GGE","")))))))))))))</f>
        <v/>
      </c>
      <c r="N15" s="23"/>
      <c r="O15" s="24"/>
      <c r="P15" s="22"/>
      <c r="Q15" s="121"/>
      <c r="R15" s="6"/>
      <c r="S15" s="74"/>
      <c r="T15">
        <f>IF(C15=List!D$7,1,IF(C15=List!D$8,1,0))</f>
        <v>0</v>
      </c>
      <c r="U15">
        <f>IF(C15=List!D$11,1,IF(C15=List!D$12,1,0))</f>
        <v>0</v>
      </c>
      <c r="V15">
        <f>IF(C15=List!D$22,1,IF(C15=List!D$21,1,0))</f>
        <v>0</v>
      </c>
      <c r="W15">
        <f>IF(H15="No",0,IF(C15=List!D$7,1,IF(C15=List!D$8,1,0)))</f>
        <v>0</v>
      </c>
      <c r="AA15" s="292"/>
    </row>
    <row r="16" spans="1:27" x14ac:dyDescent="0.3">
      <c r="A16" s="64">
        <v>14</v>
      </c>
      <c r="B16" s="22"/>
      <c r="C16" s="6"/>
      <c r="D16" s="6"/>
      <c r="E16" s="12"/>
      <c r="F16" s="45"/>
      <c r="G16" s="43"/>
      <c r="H16" s="46"/>
      <c r="I16" s="11"/>
      <c r="J16" s="53"/>
      <c r="K16" s="22"/>
      <c r="L16" s="23"/>
      <c r="M16" s="3" t="str">
        <f>IF(K16="","",IF(K16="No","",IF(C16=List!D$19,"Gallons",IF(C16=List!D$15,"GGE",IF(C16=List!D$17,"Gallons",IF(C16=List!D$10,"kWh",IF(C16=List!D$12,"Gallons",IF(C16=List!D$11,"Gallons",IF(C16=List!D$18,"kg",IF(C16=List!D$16,"Gallons",IF(C16=List!D$14,"Gallons",IF(C16=List!D$21,"Gallons",IF(C16=List!D$22,"GGE","")))))))))))))</f>
        <v/>
      </c>
      <c r="N16" s="23"/>
      <c r="O16" s="24"/>
      <c r="P16" s="22"/>
      <c r="Q16" s="121"/>
      <c r="R16" s="6"/>
      <c r="S16" s="74"/>
      <c r="T16">
        <f>IF(C16=List!D$7,1,IF(C16=List!D$8,1,0))</f>
        <v>0</v>
      </c>
      <c r="U16">
        <f>IF(C16=List!D$11,1,IF(C16=List!D$12,1,0))</f>
        <v>0</v>
      </c>
      <c r="V16">
        <f>IF(C16=List!D$22,1,IF(C16=List!D$21,1,0))</f>
        <v>0</v>
      </c>
      <c r="W16">
        <f>IF(H16="No",0,IF(C16=List!D$7,1,IF(C16=List!D$8,1,0)))</f>
        <v>0</v>
      </c>
      <c r="AA16" s="292"/>
    </row>
    <row r="17" spans="1:27" x14ac:dyDescent="0.3">
      <c r="A17" s="64">
        <v>15</v>
      </c>
      <c r="B17" s="22"/>
      <c r="C17" s="6"/>
      <c r="D17" s="6"/>
      <c r="E17" s="12"/>
      <c r="F17" s="45"/>
      <c r="G17" s="43"/>
      <c r="H17" s="46"/>
      <c r="I17" s="11"/>
      <c r="J17" s="53"/>
      <c r="K17" s="22"/>
      <c r="L17" s="23"/>
      <c r="M17" s="3" t="str">
        <f>IF(K17="","",IF(K17="No","",IF(C17=List!D$19,"Gallons",IF(C17=List!D$15,"GGE",IF(C17=List!D$17,"Gallons",IF(C17=List!D$10,"kWh",IF(C17=List!D$12,"Gallons",IF(C17=List!D$11,"Gallons",IF(C17=List!D$18,"kg",IF(C17=List!D$16,"Gallons",IF(C17=List!D$14,"Gallons",IF(C17=List!D$21,"Gallons",IF(C17=List!D$22,"GGE","")))))))))))))</f>
        <v/>
      </c>
      <c r="N17" s="23"/>
      <c r="O17" s="24"/>
      <c r="P17" s="22"/>
      <c r="Q17" s="121"/>
      <c r="R17" s="6"/>
      <c r="S17" s="74"/>
      <c r="T17">
        <f>IF(C17=List!D$7,1,IF(C17=List!D$8,1,0))</f>
        <v>0</v>
      </c>
      <c r="U17">
        <f>IF(C17=List!D$11,1,IF(C17=List!D$12,1,0))</f>
        <v>0</v>
      </c>
      <c r="V17">
        <f>IF(C17=List!D$22,1,IF(C17=List!D$21,1,0))</f>
        <v>0</v>
      </c>
      <c r="W17">
        <f>IF(H17="No",0,IF(C17=List!D$7,1,IF(C17=List!D$8,1,0)))</f>
        <v>0</v>
      </c>
      <c r="AA17" s="292"/>
    </row>
    <row r="18" spans="1:27" x14ac:dyDescent="0.3">
      <c r="A18" s="64">
        <v>16</v>
      </c>
      <c r="B18" s="22"/>
      <c r="C18" s="6"/>
      <c r="D18" s="6"/>
      <c r="E18" s="12"/>
      <c r="F18" s="45"/>
      <c r="G18" s="43"/>
      <c r="H18" s="46"/>
      <c r="I18" s="11"/>
      <c r="J18" s="53"/>
      <c r="K18" s="22"/>
      <c r="L18" s="23"/>
      <c r="M18" s="3" t="str">
        <f>IF(K18="","",IF(K18="No","",IF(C18=List!D$19,"Gallons",IF(C18=List!D$15,"GGE",IF(C18=List!D$17,"Gallons",IF(C18=List!D$10,"kWh",IF(C18=List!D$12,"Gallons",IF(C18=List!D$11,"Gallons",IF(C18=List!D$18,"kg",IF(C18=List!D$16,"Gallons",IF(C18=List!D$14,"Gallons",IF(C18=List!D$21,"Gallons",IF(C18=List!D$22,"GGE","")))))))))))))</f>
        <v/>
      </c>
      <c r="N18" s="23"/>
      <c r="O18" s="24"/>
      <c r="P18" s="22"/>
      <c r="Q18" s="121"/>
      <c r="R18" s="6"/>
      <c r="S18" s="74"/>
      <c r="T18">
        <f>IF(C18=List!D$7,1,IF(C18=List!D$8,1,0))</f>
        <v>0</v>
      </c>
      <c r="U18">
        <f>IF(C18=List!D$11,1,IF(C18=List!D$12,1,0))</f>
        <v>0</v>
      </c>
      <c r="V18">
        <f>IF(C18=List!D$22,1,IF(C18=List!D$21,1,0))</f>
        <v>0</v>
      </c>
      <c r="W18">
        <f>IF(H18="No",0,IF(C18=List!D$7,1,IF(C18=List!D$8,1,0)))</f>
        <v>0</v>
      </c>
      <c r="AA18" s="292"/>
    </row>
    <row r="19" spans="1:27" x14ac:dyDescent="0.3">
      <c r="A19" s="64">
        <v>17</v>
      </c>
      <c r="B19" s="22"/>
      <c r="C19" s="6"/>
      <c r="D19" s="6"/>
      <c r="E19" s="12"/>
      <c r="F19" s="45"/>
      <c r="G19" s="43"/>
      <c r="H19" s="46"/>
      <c r="I19" s="11"/>
      <c r="J19" s="53"/>
      <c r="K19" s="22"/>
      <c r="L19" s="23"/>
      <c r="M19" s="3" t="str">
        <f>IF(K19="","",IF(K19="No","",IF(C19=List!D$19,"Gallons",IF(C19=List!D$15,"GGE",IF(C19=List!D$17,"Gallons",IF(C19=List!D$10,"kWh",IF(C19=List!D$12,"Gallons",IF(C19=List!D$11,"Gallons",IF(C19=List!D$18,"kg",IF(C19=List!D$16,"Gallons",IF(C19=List!D$14,"Gallons",IF(C19=List!D$21,"Gallons",IF(C19=List!D$22,"GGE","")))))))))))))</f>
        <v/>
      </c>
      <c r="N19" s="23"/>
      <c r="O19" s="24"/>
      <c r="P19" s="22"/>
      <c r="Q19" s="121"/>
      <c r="R19" s="6"/>
      <c r="S19" s="74"/>
      <c r="T19">
        <f>IF(C19=List!D$7,1,IF(C19=List!D$8,1,0))</f>
        <v>0</v>
      </c>
      <c r="U19">
        <f>IF(C19=List!D$11,1,IF(C19=List!D$12,1,0))</f>
        <v>0</v>
      </c>
      <c r="V19">
        <f>IF(C19=List!D$22,1,IF(C19=List!D$21,1,0))</f>
        <v>0</v>
      </c>
      <c r="W19">
        <f>IF(H19="No",0,IF(C19=List!D$7,1,IF(C19=List!D$8,1,0)))</f>
        <v>0</v>
      </c>
      <c r="AA19" s="292"/>
    </row>
    <row r="20" spans="1:27" x14ac:dyDescent="0.3">
      <c r="A20" s="64">
        <v>18</v>
      </c>
      <c r="B20" s="22"/>
      <c r="C20" s="6"/>
      <c r="D20" s="6"/>
      <c r="E20" s="12"/>
      <c r="F20" s="45"/>
      <c r="G20" s="43"/>
      <c r="H20" s="46"/>
      <c r="I20" s="11"/>
      <c r="J20" s="53"/>
      <c r="K20" s="22"/>
      <c r="L20" s="23"/>
      <c r="M20" s="3" t="str">
        <f>IF(K20="","",IF(K20="No","",IF(C20=List!D$19,"Gallons",IF(C20=List!D$15,"GGE",IF(C20=List!D$17,"Gallons",IF(C20=List!D$10,"kWh",IF(C20=List!D$12,"Gallons",IF(C20=List!D$11,"Gallons",IF(C20=List!D$18,"kg",IF(C20=List!D$16,"Gallons",IF(C20=List!D$14,"Gallons",IF(C20=List!D$21,"Gallons",IF(C20=List!D$22,"GGE","")))))))))))))</f>
        <v/>
      </c>
      <c r="N20" s="23"/>
      <c r="O20" s="24"/>
      <c r="P20" s="22"/>
      <c r="Q20" s="121"/>
      <c r="R20" s="6"/>
      <c r="S20" s="74"/>
      <c r="T20">
        <f>IF(C20=List!D$7,1,IF(C20=List!D$8,1,0))</f>
        <v>0</v>
      </c>
      <c r="U20">
        <f>IF(C20=List!D$11,1,IF(C20=List!D$12,1,0))</f>
        <v>0</v>
      </c>
      <c r="V20">
        <f>IF(C20=List!D$22,1,IF(C20=List!D$21,1,0))</f>
        <v>0</v>
      </c>
      <c r="W20">
        <f>IF(H20="No",0,IF(C20=List!D$7,1,IF(C20=List!D$8,1,0)))</f>
        <v>0</v>
      </c>
      <c r="AA20" s="292"/>
    </row>
    <row r="21" spans="1:27" x14ac:dyDescent="0.3">
      <c r="A21" s="64">
        <v>19</v>
      </c>
      <c r="B21" s="22"/>
      <c r="C21" s="6"/>
      <c r="D21" s="6"/>
      <c r="E21" s="12"/>
      <c r="F21" s="45"/>
      <c r="G21" s="43"/>
      <c r="H21" s="46"/>
      <c r="I21" s="11"/>
      <c r="J21" s="53"/>
      <c r="K21" s="22"/>
      <c r="L21" s="23"/>
      <c r="M21" s="3" t="str">
        <f>IF(K21="","",IF(K21="No","",IF(C21=List!D$19,"Gallons",IF(C21=List!D$15,"GGE",IF(C21=List!D$17,"Gallons",IF(C21=List!D$10,"kWh",IF(C21=List!D$12,"Gallons",IF(C21=List!D$11,"Gallons",IF(C21=List!D$18,"kg",IF(C21=List!D$16,"Gallons",IF(C21=List!D$14,"Gallons",IF(C21=List!D$21,"Gallons",IF(C21=List!D$22,"GGE","")))))))))))))</f>
        <v/>
      </c>
      <c r="N21" s="23"/>
      <c r="O21" s="24"/>
      <c r="P21" s="22"/>
      <c r="Q21" s="121"/>
      <c r="R21" s="6"/>
      <c r="S21" s="74"/>
      <c r="T21">
        <f>IF(C21=List!D$7,1,IF(C21=List!D$8,1,0))</f>
        <v>0</v>
      </c>
      <c r="U21">
        <f>IF(C21=List!D$11,1,IF(C21=List!D$12,1,0))</f>
        <v>0</v>
      </c>
      <c r="V21">
        <f>IF(C21=List!D$22,1,IF(C21=List!D$21,1,0))</f>
        <v>0</v>
      </c>
      <c r="W21">
        <f>IF(H21="No",0,IF(C21=List!D$7,1,IF(C21=List!D$8,1,0)))</f>
        <v>0</v>
      </c>
      <c r="AA21" s="292"/>
    </row>
    <row r="22" spans="1:27" x14ac:dyDescent="0.3">
      <c r="A22" s="64">
        <v>20</v>
      </c>
      <c r="B22" s="22"/>
      <c r="C22" s="6"/>
      <c r="D22" s="6"/>
      <c r="E22" s="12"/>
      <c r="F22" s="45"/>
      <c r="G22" s="43"/>
      <c r="H22" s="46"/>
      <c r="I22" s="11"/>
      <c r="J22" s="53"/>
      <c r="K22" s="22"/>
      <c r="L22" s="23"/>
      <c r="M22" s="3" t="str">
        <f>IF(K22="","",IF(K22="No","",IF(C22=List!D$19,"Gallons",IF(C22=List!D$15,"GGE",IF(C22=List!D$17,"Gallons",IF(C22=List!D$10,"kWh",IF(C22=List!D$12,"Gallons",IF(C22=List!D$11,"Gallons",IF(C22=List!D$18,"kg",IF(C22=List!D$16,"Gallons",IF(C22=List!D$14,"Gallons",IF(C22=List!D$21,"Gallons",IF(C22=List!D$22,"GGE","")))))))))))))</f>
        <v/>
      </c>
      <c r="N22" s="23"/>
      <c r="O22" s="24"/>
      <c r="P22" s="22"/>
      <c r="Q22" s="121"/>
      <c r="R22" s="6"/>
      <c r="S22" s="74"/>
      <c r="T22">
        <f>IF(C22=List!D$7,1,IF(C22=List!D$8,1,0))</f>
        <v>0</v>
      </c>
      <c r="U22">
        <f>IF(C22=List!D$11,1,IF(C22=List!D$12,1,0))</f>
        <v>0</v>
      </c>
      <c r="V22">
        <f>IF(C22=List!D$22,1,IF(C22=List!D$21,1,0))</f>
        <v>0</v>
      </c>
      <c r="W22">
        <f>IF(H22="No",0,IF(C22=List!D$7,1,IF(C22=List!D$8,1,0)))</f>
        <v>0</v>
      </c>
      <c r="AA22" s="292"/>
    </row>
    <row r="23" spans="1:27" x14ac:dyDescent="0.3">
      <c r="A23" s="64">
        <v>21</v>
      </c>
      <c r="B23" s="22"/>
      <c r="C23" s="6"/>
      <c r="D23" s="6"/>
      <c r="E23" s="12"/>
      <c r="F23" s="45"/>
      <c r="G23" s="43"/>
      <c r="H23" s="46"/>
      <c r="I23" s="11"/>
      <c r="J23" s="53"/>
      <c r="K23" s="22"/>
      <c r="L23" s="23"/>
      <c r="M23" s="3" t="str">
        <f>IF(K23="","",IF(K23="No","",IF(C23=List!D$19,"Gallons",IF(C23=List!D$15,"GGE",IF(C23=List!D$17,"Gallons",IF(C23=List!D$10,"kWh",IF(C23=List!D$12,"Gallons",IF(C23=List!D$11,"Gallons",IF(C23=List!D$18,"kg",IF(C23=List!D$16,"Gallons",IF(C23=List!D$14,"Gallons",IF(C23=List!D$21,"Gallons",IF(C23=List!D$22,"GGE","")))))))))))))</f>
        <v/>
      </c>
      <c r="N23" s="23"/>
      <c r="O23" s="24"/>
      <c r="P23" s="22"/>
      <c r="Q23" s="121"/>
      <c r="R23" s="6"/>
      <c r="S23" s="74"/>
      <c r="T23">
        <f>IF(C23=List!D$7,1,IF(C23=List!D$8,1,0))</f>
        <v>0</v>
      </c>
      <c r="U23">
        <f>IF(C23=List!D$11,1,IF(C23=List!D$12,1,0))</f>
        <v>0</v>
      </c>
      <c r="V23">
        <f>IF(C23=List!D$22,1,IF(C23=List!D$21,1,0))</f>
        <v>0</v>
      </c>
      <c r="W23">
        <f>IF(H23="No",0,IF(C23=List!D$7,1,IF(C23=List!D$8,1,0)))</f>
        <v>0</v>
      </c>
      <c r="AA23" s="292"/>
    </row>
    <row r="24" spans="1:27" x14ac:dyDescent="0.3">
      <c r="A24" s="64">
        <v>22</v>
      </c>
      <c r="B24" s="22"/>
      <c r="C24" s="6"/>
      <c r="D24" s="6"/>
      <c r="E24" s="12"/>
      <c r="F24" s="45"/>
      <c r="G24" s="43"/>
      <c r="H24" s="46"/>
      <c r="I24" s="11"/>
      <c r="J24" s="53"/>
      <c r="K24" s="22"/>
      <c r="L24" s="23"/>
      <c r="M24" s="3" t="str">
        <f>IF(K24="","",IF(K24="No","",IF(C24=List!D$19,"Gallons",IF(C24=List!D$15,"GGE",IF(C24=List!D$17,"Gallons",IF(C24=List!D$10,"kWh",IF(C24=List!D$12,"Gallons",IF(C24=List!D$11,"Gallons",IF(C24=List!D$18,"kg",IF(C24=List!D$16,"Gallons",IF(C24=List!D$14,"Gallons",IF(C24=List!D$21,"Gallons",IF(C24=List!D$22,"GGE","")))))))))))))</f>
        <v/>
      </c>
      <c r="N24" s="23"/>
      <c r="O24" s="24"/>
      <c r="P24" s="22"/>
      <c r="Q24" s="121"/>
      <c r="R24" s="6"/>
      <c r="S24" s="74"/>
      <c r="T24">
        <f>IF(C24=List!D$7,1,IF(C24=List!D$8,1,0))</f>
        <v>0</v>
      </c>
      <c r="U24">
        <f>IF(C24=List!D$11,1,IF(C24=List!D$12,1,0))</f>
        <v>0</v>
      </c>
      <c r="V24">
        <f>IF(C24=List!D$22,1,IF(C24=List!D$21,1,0))</f>
        <v>0</v>
      </c>
      <c r="W24">
        <f>IF(H24="No",0,IF(C24=List!D$7,1,IF(C24=List!D$8,1,0)))</f>
        <v>0</v>
      </c>
      <c r="AA24" s="292"/>
    </row>
    <row r="25" spans="1:27" x14ac:dyDescent="0.3">
      <c r="A25" s="64">
        <v>23</v>
      </c>
      <c r="B25" s="22"/>
      <c r="C25" s="6"/>
      <c r="D25" s="6"/>
      <c r="E25" s="12"/>
      <c r="F25" s="45"/>
      <c r="G25" s="43"/>
      <c r="H25" s="46"/>
      <c r="I25" s="11"/>
      <c r="J25" s="53"/>
      <c r="K25" s="22"/>
      <c r="L25" s="23"/>
      <c r="M25" s="3" t="str">
        <f>IF(K25="","",IF(K25="No","",IF(C25=List!D$19,"Gallons",IF(C25=List!D$15,"GGE",IF(C25=List!D$17,"Gallons",IF(C25=List!D$10,"kWh",IF(C25=List!D$12,"Gallons",IF(C25=List!D$11,"Gallons",IF(C25=List!D$18,"kg",IF(C25=List!D$16,"Gallons",IF(C25=List!D$14,"Gallons",IF(C25=List!D$21,"Gallons",IF(C25=List!D$22,"GGE","")))))))))))))</f>
        <v/>
      </c>
      <c r="N25" s="23"/>
      <c r="O25" s="24"/>
      <c r="P25" s="22"/>
      <c r="Q25" s="121"/>
      <c r="R25" s="6"/>
      <c r="S25" s="74"/>
      <c r="T25">
        <f>IF(C25=List!D$7,1,IF(C25=List!D$8,1,0))</f>
        <v>0</v>
      </c>
      <c r="U25">
        <f>IF(C25=List!D$11,1,IF(C25=List!D$12,1,0))</f>
        <v>0</v>
      </c>
      <c r="V25">
        <f>IF(C25=List!D$22,1,IF(C25=List!D$21,1,0))</f>
        <v>0</v>
      </c>
      <c r="W25">
        <f>IF(H25="No",0,IF(C25=List!D$7,1,IF(C25=List!D$8,1,0)))</f>
        <v>0</v>
      </c>
      <c r="AA25" s="292"/>
    </row>
    <row r="26" spans="1:27" x14ac:dyDescent="0.3">
      <c r="A26" s="64">
        <v>24</v>
      </c>
      <c r="B26" s="22"/>
      <c r="C26" s="6"/>
      <c r="D26" s="6"/>
      <c r="E26" s="12"/>
      <c r="F26" s="45"/>
      <c r="G26" s="43"/>
      <c r="H26" s="46"/>
      <c r="I26" s="11"/>
      <c r="J26" s="53"/>
      <c r="K26" s="22"/>
      <c r="L26" s="23"/>
      <c r="M26" s="3" t="str">
        <f>IF(K26="","",IF(K26="No","",IF(C26=List!D$19,"Gallons",IF(C26=List!D$15,"GGE",IF(C26=List!D$17,"Gallons",IF(C26=List!D$10,"kWh",IF(C26=List!D$12,"Gallons",IF(C26=List!D$11,"Gallons",IF(C26=List!D$18,"kg",IF(C26=List!D$16,"Gallons",IF(C26=List!D$14,"Gallons",IF(C26=List!D$21,"Gallons",IF(C26=List!D$22,"GGE","")))))))))))))</f>
        <v/>
      </c>
      <c r="N26" s="23"/>
      <c r="O26" s="24"/>
      <c r="P26" s="22"/>
      <c r="Q26" s="121"/>
      <c r="R26" s="6"/>
      <c r="S26" s="74"/>
      <c r="T26">
        <f>IF(C26=List!D$7,1,IF(C26=List!D$8,1,0))</f>
        <v>0</v>
      </c>
      <c r="U26">
        <f>IF(C26=List!D$11,1,IF(C26=List!D$12,1,0))</f>
        <v>0</v>
      </c>
      <c r="V26">
        <f>IF(C26=List!D$22,1,IF(C26=List!D$21,1,0))</f>
        <v>0</v>
      </c>
      <c r="W26">
        <f>IF(H26="No",0,IF(C26=List!D$7,1,IF(C26=List!D$8,1,0)))</f>
        <v>0</v>
      </c>
      <c r="AA26" s="292"/>
    </row>
    <row r="27" spans="1:27" ht="15" thickBot="1" x14ac:dyDescent="0.35">
      <c r="A27" s="65">
        <v>25</v>
      </c>
      <c r="B27" s="25"/>
      <c r="C27" s="14"/>
      <c r="D27" s="14"/>
      <c r="E27" s="15"/>
      <c r="F27" s="47"/>
      <c r="G27" s="48"/>
      <c r="H27" s="50"/>
      <c r="I27" s="13"/>
      <c r="J27" s="54"/>
      <c r="K27" s="25"/>
      <c r="L27" s="26"/>
      <c r="M27" s="27" t="str">
        <f>IF(K27="","",IF(K27="No","",IF(C27=List!D$19,"Gallons",IF(C27=List!D$15,"GGE",IF(C27=List!D$17,"Gallons",IF(C27=List!D$10,"kWh",IF(C27=List!D$12,"Gallons",IF(C27=List!D$11,"Gallons",IF(C27=List!D$18,"kg",IF(C27=List!D$16,"Gallons",IF(C27=List!D$14,"Gallons",IF(C27=List!D$21,"Gallons",IF(C27=List!D$22,"GGE","")))))))))))))</f>
        <v/>
      </c>
      <c r="N27" s="26"/>
      <c r="O27" s="28"/>
      <c r="P27" s="25"/>
      <c r="Q27" s="122"/>
      <c r="R27" s="14"/>
      <c r="S27" s="76"/>
      <c r="T27">
        <f>IF(C27=List!D$7,1,IF(C27=List!D$8,1,0))</f>
        <v>0</v>
      </c>
      <c r="U27">
        <f>IF(C27=List!D$11,1,IF(C27=List!D$12,1,0))</f>
        <v>0</v>
      </c>
      <c r="V27">
        <f>IF(C27=List!D$22,1,IF(C27=List!D$21,1,0))</f>
        <v>0</v>
      </c>
      <c r="W27">
        <f>IF(H27="No",0,IF(C27=List!D$7,1,IF(C27=List!D$8,1,0)))</f>
        <v>0</v>
      </c>
      <c r="AA27" s="293"/>
    </row>
    <row r="30" spans="1:27" ht="15" customHeight="1" x14ac:dyDescent="0.3">
      <c r="A30" s="270" t="s">
        <v>284</v>
      </c>
      <c r="B30" s="270"/>
    </row>
    <row r="31" spans="1:27" ht="15" customHeight="1" x14ac:dyDescent="0.3">
      <c r="A31" s="270"/>
      <c r="B31" s="270"/>
    </row>
  </sheetData>
  <mergeCells count="8">
    <mergeCell ref="A30:B31"/>
    <mergeCell ref="AA1:AA27"/>
    <mergeCell ref="P1:S1"/>
    <mergeCell ref="B1:E1"/>
    <mergeCell ref="A1:A2"/>
    <mergeCell ref="F1:H1"/>
    <mergeCell ref="I1:J1"/>
    <mergeCell ref="K1:O1"/>
  </mergeCells>
  <conditionalFormatting sqref="C3:C27">
    <cfRule type="expression" dxfId="86" priority="112">
      <formula>B3=""</formula>
    </cfRule>
  </conditionalFormatting>
  <conditionalFormatting sqref="D3:D27">
    <cfRule type="expression" dxfId="83" priority="18">
      <formula>B3=""</formula>
    </cfRule>
  </conditionalFormatting>
  <conditionalFormatting sqref="E3:F27">
    <cfRule type="expression" dxfId="82" priority="10">
      <formula>B3=""</formula>
    </cfRule>
  </conditionalFormatting>
  <conditionalFormatting sqref="G3:G27">
    <cfRule type="expression" dxfId="81" priority="9">
      <formula>C3=""</formula>
    </cfRule>
  </conditionalFormatting>
  <conditionalFormatting sqref="H3:H27">
    <cfRule type="expression" dxfId="80" priority="11">
      <formula>C3=""</formula>
    </cfRule>
  </conditionalFormatting>
  <conditionalFormatting sqref="I4:J27">
    <cfRule type="expression" dxfId="78" priority="8">
      <formula>C4=""</formula>
    </cfRule>
  </conditionalFormatting>
  <conditionalFormatting sqref="K3:K27">
    <cfRule type="expression" dxfId="76" priority="2">
      <formula>U3=1</formula>
    </cfRule>
    <cfRule type="expression" dxfId="75" priority="5">
      <formula>T3=1</formula>
    </cfRule>
    <cfRule type="expression" dxfId="74" priority="29">
      <formula>$B3=""</formula>
    </cfRule>
  </conditionalFormatting>
  <conditionalFormatting sqref="L3:L27">
    <cfRule type="expression" dxfId="73" priority="30">
      <formula>K3="Yes"</formula>
    </cfRule>
  </conditionalFormatting>
  <conditionalFormatting sqref="N3:N27">
    <cfRule type="expression" dxfId="72" priority="4">
      <formula>U3=1</formula>
    </cfRule>
    <cfRule type="expression" dxfId="71" priority="31">
      <formula>K3="No"</formula>
    </cfRule>
  </conditionalFormatting>
  <conditionalFormatting sqref="O3:O27">
    <cfRule type="expression" dxfId="70" priority="3">
      <formula>U3=1</formula>
    </cfRule>
  </conditionalFormatting>
  <conditionalFormatting sqref="P3:P27">
    <cfRule type="expression" dxfId="69" priority="27">
      <formula>$B3=""</formula>
    </cfRule>
  </conditionalFormatting>
  <conditionalFormatting sqref="R3:R27">
    <cfRule type="expression" dxfId="67" priority="26">
      <formula>V3=0</formula>
    </cfRule>
  </conditionalFormatting>
  <conditionalFormatting sqref="S3:S27">
    <cfRule type="expression" dxfId="66" priority="25">
      <formula>V3=0</formula>
    </cfRule>
  </conditionalFormatting>
  <hyperlinks>
    <hyperlink ref="A30:B31" location="Main!A1" display="Back to Main Tab" xr:uid="{47CB5C80-255D-4004-8E42-F09834C9CE7F}"/>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7" id="{15AF3C48-8127-4386-AD56-B1ABE20A044F}">
            <xm:f>$C3=List!$D$6</xm:f>
            <x14:dxf>
              <fill>
                <patternFill>
                  <bgColor rgb="FFFF0000"/>
                </patternFill>
              </fill>
            </x14:dxf>
          </x14:cfRule>
          <x14:cfRule type="expression" priority="113" id="{A1DB27FB-D116-499B-8ACB-7E4E9CB46950}">
            <xm:f>C3=List!$D$13</xm:f>
            <x14:dxf>
              <fill>
                <patternFill>
                  <bgColor rgb="FFFF0000"/>
                </patternFill>
              </fill>
            </x14:dxf>
          </x14:cfRule>
          <x14:cfRule type="expression" priority="114" id="{7402A0A2-7A13-4BA3-AAF2-BC5AF92C2185}">
            <xm:f>$C3=List!$D$9</xm:f>
            <x14:dxf>
              <fill>
                <patternFill>
                  <bgColor rgb="FFFF0000"/>
                </patternFill>
              </fill>
            </x14:dxf>
          </x14:cfRule>
          <xm:sqref>C3:C27</xm:sqref>
        </x14:conditionalFormatting>
        <x14:conditionalFormatting xmlns:xm="http://schemas.microsoft.com/office/excel/2006/main">
          <x14:cfRule type="expression" priority="7" id="{5BF04505-D1CF-462A-9209-AC4C822CF5DD}">
            <xm:f>$G3=List!$F$30</xm:f>
            <x14:dxf>
              <fill>
                <patternFill>
                  <bgColor theme="0" tint="-0.14996795556505021"/>
                </patternFill>
              </fill>
            </x14:dxf>
          </x14:cfRule>
          <xm:sqref>I3:I27</xm:sqref>
        </x14:conditionalFormatting>
        <x14:conditionalFormatting xmlns:xm="http://schemas.microsoft.com/office/excel/2006/main">
          <x14:cfRule type="expression" priority="6" id="{75A8F557-CB2D-4100-B0CF-8C666EB8E2DD}">
            <xm:f>G3=List!$F$31</xm:f>
            <x14:dxf>
              <font>
                <color rgb="FF006100"/>
              </font>
              <fill>
                <patternFill>
                  <bgColor rgb="FFC6EFCE"/>
                </patternFill>
              </fill>
            </x14:dxf>
          </x14:cfRule>
          <xm:sqref>J3:J27</xm:sqref>
        </x14:conditionalFormatting>
        <x14:conditionalFormatting xmlns:xm="http://schemas.microsoft.com/office/excel/2006/main">
          <x14:cfRule type="expression" priority="1" id="{AFF978FA-4EAF-4F4A-80E6-E946718AC4E5}">
            <xm:f>$C3=List!$D$19</xm:f>
            <x14:dxf>
              <fill>
                <patternFill>
                  <bgColor theme="0" tint="-0.14996795556505021"/>
                </patternFill>
              </fill>
            </x14:dxf>
          </x14:cfRule>
          <xm:sqref>Q3:Q27</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83235546-3BC3-49C7-9438-02E4E990AEB0}">
          <x14:formula1>
            <xm:f>List!$D$2:$D$3</xm:f>
          </x14:formula1>
          <xm:sqref>B3:B27</xm:sqref>
        </x14:dataValidation>
        <x14:dataValidation type="list" allowBlank="1" showInputMessage="1" showErrorMessage="1" xr:uid="{884D298F-91D7-4CC0-8D08-0E4D256E75AF}">
          <x14:formula1>
            <xm:f>List!$H$18:$H$28</xm:f>
          </x14:formula1>
          <xm:sqref>D3:D27</xm:sqref>
        </x14:dataValidation>
        <x14:dataValidation type="list" allowBlank="1" showInputMessage="1" showErrorMessage="1" xr:uid="{F4D30DBA-C9B5-43FD-9445-210E0C7BC8FB}">
          <x14:formula1>
            <xm:f>List!$F$30:$F$34</xm:f>
          </x14:formula1>
          <xm:sqref>G3:G27</xm:sqref>
        </x14:dataValidation>
        <x14:dataValidation type="list" allowBlank="1" showInputMessage="1" showErrorMessage="1" xr:uid="{86CA3E1D-28F2-4620-8CBD-6BB33E65C606}">
          <x14:formula1>
            <xm:f>List!$F$13:$F$26</xm:f>
          </x14:formula1>
          <xm:sqref>F3:F27</xm:sqref>
        </x14:dataValidation>
        <x14:dataValidation type="list" allowBlank="1" showInputMessage="1" showErrorMessage="1" xr:uid="{B21CFCC4-5A89-4B85-915C-55FE6DDA4DF2}">
          <x14:formula1>
            <xm:f>List!$B$16:$B$17</xm:f>
          </x14:formula1>
          <xm:sqref>H3:H27 K3:K27</xm:sqref>
        </x14:dataValidation>
        <x14:dataValidation type="list" allowBlank="1" showInputMessage="1" showErrorMessage="1" xr:uid="{0B7472D4-84B6-4465-BD88-C3CF0A24670C}">
          <x14:formula1>
            <xm:f>List!$B$5:$B$13</xm:f>
          </x14:formula1>
          <xm:sqref>J3:J27</xm:sqref>
        </x14:dataValidation>
        <x14:dataValidation type="list" allowBlank="1" showInputMessage="1" showErrorMessage="1" xr:uid="{2E25D0FA-6F4B-4675-874C-F1EA6EC23EFC}">
          <x14:formula1>
            <xm:f>List!$D$7:$D$8</xm:f>
          </x14:formula1>
          <xm:sqref>P3:P27</xm:sqref>
        </x14:dataValidation>
        <x14:dataValidation type="list" allowBlank="1" showInputMessage="1" showErrorMessage="1" xr:uid="{D642329B-0A60-4402-9D08-8A922A3EDF01}">
          <x14:formula1>
            <xm:f>List!$F$2:$F$4</xm:f>
          </x14:formula1>
          <xm:sqref>R3:R27</xm:sqref>
        </x14:dataValidation>
        <x14:dataValidation type="list" allowBlank="1" showInputMessage="1" showErrorMessage="1" xr:uid="{977B3DF3-D981-45E9-B437-FE4454EB3FB1}">
          <x14:formula1>
            <xm:f>List!$F$8:$F$9</xm:f>
          </x14:formula1>
          <xm:sqref>S3:S27</xm:sqref>
        </x14:dataValidation>
        <x14:dataValidation type="list" allowBlank="1" showInputMessage="1" showErrorMessage="1" xr:uid="{D6AD3502-3B7E-4263-8DC8-49EB8BA9A415}">
          <x14:formula1>
            <xm:f>List!$D$6:$D$22</xm:f>
          </x14:formula1>
          <xm:sqref>C3:C27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65DE-C62A-450E-B8AF-510448CC6D7A}">
  <dimension ref="A1:P57"/>
  <sheetViews>
    <sheetView workbookViewId="0"/>
  </sheetViews>
  <sheetFormatPr defaultRowHeight="14.4" x14ac:dyDescent="0.3"/>
  <cols>
    <col min="1" max="1" width="50.6640625" bestFit="1" customWidth="1"/>
    <col min="2" max="2" width="26.88671875" customWidth="1"/>
    <col min="3" max="3" width="14.44140625" customWidth="1"/>
    <col min="4" max="4" width="17.88671875" customWidth="1"/>
    <col min="5" max="5" width="18.88671875" customWidth="1"/>
    <col min="6" max="6" width="20" customWidth="1"/>
    <col min="7" max="7" width="17.33203125" bestFit="1" customWidth="1"/>
    <col min="8" max="8" width="20.109375" customWidth="1"/>
    <col min="9" max="9" width="10" customWidth="1"/>
    <col min="10" max="10" width="9.6640625" customWidth="1"/>
    <col min="11" max="11" width="25.88671875" customWidth="1"/>
    <col min="12" max="13" width="18" customWidth="1"/>
    <col min="14" max="14" width="25.6640625" customWidth="1"/>
    <col min="15" max="15" width="19.33203125" customWidth="1"/>
  </cols>
  <sheetData>
    <row r="1" spans="1:16" ht="26.4" thickBot="1" x14ac:dyDescent="0.45">
      <c r="A1" s="57" t="s">
        <v>151</v>
      </c>
      <c r="B1" s="308" t="s">
        <v>178</v>
      </c>
      <c r="C1" s="309"/>
      <c r="D1" s="309"/>
      <c r="E1" s="309"/>
      <c r="F1" s="309"/>
      <c r="G1" s="309"/>
      <c r="H1" s="309"/>
      <c r="I1" s="309"/>
      <c r="J1" s="310"/>
      <c r="K1" s="308" t="s">
        <v>179</v>
      </c>
      <c r="L1" s="309"/>
      <c r="M1" s="309"/>
      <c r="N1" s="309"/>
      <c r="O1" s="310"/>
      <c r="P1" s="291" t="s">
        <v>291</v>
      </c>
    </row>
    <row r="2" spans="1:16" ht="47.4" thickBot="1" x14ac:dyDescent="0.35">
      <c r="A2" s="128" t="s">
        <v>152</v>
      </c>
      <c r="B2" s="125" t="s">
        <v>349</v>
      </c>
      <c r="C2" s="126" t="s">
        <v>350</v>
      </c>
      <c r="D2" s="126" t="s">
        <v>180</v>
      </c>
      <c r="E2" s="126" t="s">
        <v>351</v>
      </c>
      <c r="F2" s="126" t="s">
        <v>352</v>
      </c>
      <c r="G2" s="126" t="s">
        <v>353</v>
      </c>
      <c r="H2" s="126" t="s">
        <v>354</v>
      </c>
      <c r="I2" s="126" t="s">
        <v>355</v>
      </c>
      <c r="J2" s="127" t="s">
        <v>356</v>
      </c>
      <c r="K2" s="59" t="s">
        <v>154</v>
      </c>
      <c r="L2" s="60" t="s">
        <v>155</v>
      </c>
      <c r="M2" s="60" t="s">
        <v>317</v>
      </c>
      <c r="N2" s="60" t="s">
        <v>156</v>
      </c>
      <c r="O2" s="61" t="s">
        <v>157</v>
      </c>
      <c r="P2" s="292"/>
    </row>
    <row r="3" spans="1:16" x14ac:dyDescent="0.3">
      <c r="A3" s="35" t="str">
        <f>IF('1 On Road Fleet'!H3="Yes",'1 On Road Fleet'!E3&amp;" "&amp;'1 On Road Fleet'!B3&amp;" "&amp;'1 On Road Fleet'!C3&amp;" "&amp;'1 On Road Fleet'!D3,"")</f>
        <v/>
      </c>
      <c r="B3" s="31"/>
      <c r="C3" s="9"/>
      <c r="D3" s="9"/>
      <c r="E3" s="9"/>
      <c r="F3" s="9"/>
      <c r="G3" s="9"/>
      <c r="H3" s="9"/>
      <c r="I3" s="9"/>
      <c r="J3" s="221"/>
      <c r="K3" s="31"/>
      <c r="L3" s="32"/>
      <c r="M3" s="32"/>
      <c r="N3" s="32"/>
      <c r="O3" s="34"/>
      <c r="P3" s="311"/>
    </row>
    <row r="4" spans="1:16" x14ac:dyDescent="0.3">
      <c r="A4" s="36" t="str">
        <f>IF('1 On Road Fleet'!H4="Yes",'1 On Road Fleet'!E4&amp;" "&amp;'1 On Road Fleet'!B4&amp;" "&amp;'1 On Road Fleet'!C4&amp;" "&amp;'1 On Road Fleet'!D4,"")</f>
        <v/>
      </c>
      <c r="B4" s="22"/>
      <c r="C4" s="6"/>
      <c r="D4" s="6"/>
      <c r="E4" s="6"/>
      <c r="F4" s="6"/>
      <c r="G4" s="6"/>
      <c r="H4" s="6"/>
      <c r="I4" s="6"/>
      <c r="J4" s="222"/>
      <c r="K4" s="22"/>
      <c r="L4" s="23"/>
      <c r="M4" s="23"/>
      <c r="N4" s="23"/>
      <c r="O4" s="24"/>
      <c r="P4" s="311"/>
    </row>
    <row r="5" spans="1:16" x14ac:dyDescent="0.3">
      <c r="A5" s="36" t="str">
        <f>IF('1 On Road Fleet'!H5="Yes",'1 On Road Fleet'!E5&amp;" "&amp;'1 On Road Fleet'!B5&amp;" "&amp;'1 On Road Fleet'!C5&amp;" "&amp;'1 On Road Fleet'!D5,"")</f>
        <v/>
      </c>
      <c r="B5" s="22"/>
      <c r="C5" s="6"/>
      <c r="D5" s="6"/>
      <c r="E5" s="6"/>
      <c r="F5" s="6"/>
      <c r="G5" s="6"/>
      <c r="H5" s="6"/>
      <c r="I5" s="6"/>
      <c r="J5" s="222"/>
      <c r="K5" s="22"/>
      <c r="L5" s="23"/>
      <c r="M5" s="23"/>
      <c r="N5" s="23"/>
      <c r="O5" s="24"/>
      <c r="P5" s="311"/>
    </row>
    <row r="6" spans="1:16" x14ac:dyDescent="0.3">
      <c r="A6" s="36" t="str">
        <f>IF('1 On Road Fleet'!H6="Yes",'1 On Road Fleet'!E6&amp;" "&amp;'1 On Road Fleet'!B6&amp;" "&amp;'1 On Road Fleet'!C6&amp;" "&amp;'1 On Road Fleet'!D6,"")</f>
        <v/>
      </c>
      <c r="B6" s="22"/>
      <c r="C6" s="6"/>
      <c r="D6" s="6"/>
      <c r="E6" s="6"/>
      <c r="F6" s="6"/>
      <c r="G6" s="6"/>
      <c r="H6" s="6"/>
      <c r="I6" s="6"/>
      <c r="J6" s="222"/>
      <c r="K6" s="22"/>
      <c r="L6" s="23"/>
      <c r="M6" s="23"/>
      <c r="N6" s="23"/>
      <c r="O6" s="24"/>
      <c r="P6" s="311"/>
    </row>
    <row r="7" spans="1:16" x14ac:dyDescent="0.3">
      <c r="A7" s="36" t="str">
        <f>IF('1 On Road Fleet'!H7="Yes",'1 On Road Fleet'!E7&amp;" "&amp;'1 On Road Fleet'!B7&amp;" "&amp;'1 On Road Fleet'!C7&amp;" "&amp;'1 On Road Fleet'!D7,"")</f>
        <v/>
      </c>
      <c r="B7" s="22"/>
      <c r="C7" s="6"/>
      <c r="D7" s="6"/>
      <c r="E7" s="6"/>
      <c r="F7" s="6"/>
      <c r="G7" s="6"/>
      <c r="H7" s="6"/>
      <c r="I7" s="6"/>
      <c r="J7" s="222"/>
      <c r="K7" s="22"/>
      <c r="L7" s="23"/>
      <c r="M7" s="23"/>
      <c r="N7" s="23"/>
      <c r="O7" s="24"/>
      <c r="P7" s="311"/>
    </row>
    <row r="8" spans="1:16" x14ac:dyDescent="0.3">
      <c r="A8" s="36" t="str">
        <f>IF('1 On Road Fleet'!H8="Yes",'1 On Road Fleet'!E8&amp;" "&amp;'1 On Road Fleet'!B8&amp;" "&amp;'1 On Road Fleet'!C8&amp;" "&amp;'1 On Road Fleet'!D8,"")</f>
        <v/>
      </c>
      <c r="B8" s="22"/>
      <c r="C8" s="6"/>
      <c r="D8" s="6"/>
      <c r="E8" s="6"/>
      <c r="F8" s="6"/>
      <c r="G8" s="6"/>
      <c r="H8" s="6"/>
      <c r="I8" s="6"/>
      <c r="J8" s="222"/>
      <c r="K8" s="22"/>
      <c r="L8" s="23"/>
      <c r="M8" s="23"/>
      <c r="N8" s="23"/>
      <c r="O8" s="24"/>
      <c r="P8" s="311"/>
    </row>
    <row r="9" spans="1:16" x14ac:dyDescent="0.3">
      <c r="A9" s="36" t="str">
        <f>IF('1 On Road Fleet'!H9="Yes",'1 On Road Fleet'!E9&amp;" "&amp;'1 On Road Fleet'!B9&amp;" "&amp;'1 On Road Fleet'!C9&amp;" "&amp;'1 On Road Fleet'!D9,"")</f>
        <v/>
      </c>
      <c r="B9" s="22"/>
      <c r="C9" s="6"/>
      <c r="D9" s="6"/>
      <c r="E9" s="6"/>
      <c r="F9" s="6"/>
      <c r="G9" s="6"/>
      <c r="H9" s="6"/>
      <c r="I9" s="6"/>
      <c r="J9" s="222"/>
      <c r="K9" s="22"/>
      <c r="L9" s="23"/>
      <c r="M9" s="23"/>
      <c r="N9" s="23"/>
      <c r="O9" s="24"/>
      <c r="P9" s="311"/>
    </row>
    <row r="10" spans="1:16" x14ac:dyDescent="0.3">
      <c r="A10" s="36" t="str">
        <f>IF('1 On Road Fleet'!H10="Yes",'1 On Road Fleet'!E10&amp;" "&amp;'1 On Road Fleet'!B10&amp;" "&amp;'1 On Road Fleet'!C10&amp;" "&amp;'1 On Road Fleet'!D10,"")</f>
        <v/>
      </c>
      <c r="B10" s="22"/>
      <c r="C10" s="6"/>
      <c r="D10" s="6"/>
      <c r="E10" s="6"/>
      <c r="F10" s="6"/>
      <c r="G10" s="6"/>
      <c r="H10" s="6"/>
      <c r="I10" s="6"/>
      <c r="J10" s="222"/>
      <c r="K10" s="22"/>
      <c r="L10" s="23"/>
      <c r="M10" s="23"/>
      <c r="N10" s="23"/>
      <c r="O10" s="24"/>
      <c r="P10" s="311"/>
    </row>
    <row r="11" spans="1:16" x14ac:dyDescent="0.3">
      <c r="A11" s="36" t="str">
        <f>IF('1 On Road Fleet'!H11="Yes",'1 On Road Fleet'!E11&amp;" "&amp;'1 On Road Fleet'!B11&amp;" "&amp;'1 On Road Fleet'!C11&amp;" "&amp;'1 On Road Fleet'!D11,"")</f>
        <v/>
      </c>
      <c r="B11" s="22"/>
      <c r="C11" s="6"/>
      <c r="D11" s="6"/>
      <c r="E11" s="6"/>
      <c r="F11" s="6"/>
      <c r="G11" s="6"/>
      <c r="H11" s="6"/>
      <c r="I11" s="6"/>
      <c r="J11" s="222"/>
      <c r="K11" s="22"/>
      <c r="L11" s="23"/>
      <c r="M11" s="23"/>
      <c r="N11" s="23"/>
      <c r="O11" s="24"/>
      <c r="P11" s="311"/>
    </row>
    <row r="12" spans="1:16" x14ac:dyDescent="0.3">
      <c r="A12" s="36" t="str">
        <f>IF('1 On Road Fleet'!H12="Yes",'1 On Road Fleet'!E12&amp;" "&amp;'1 On Road Fleet'!B12&amp;" "&amp;'1 On Road Fleet'!C12&amp;" "&amp;'1 On Road Fleet'!D12,"")</f>
        <v/>
      </c>
      <c r="B12" s="22"/>
      <c r="C12" s="6"/>
      <c r="D12" s="6"/>
      <c r="E12" s="6"/>
      <c r="F12" s="6"/>
      <c r="G12" s="6"/>
      <c r="H12" s="6"/>
      <c r="I12" s="6"/>
      <c r="J12" s="222"/>
      <c r="K12" s="22"/>
      <c r="L12" s="23"/>
      <c r="M12" s="23"/>
      <c r="N12" s="23"/>
      <c r="O12" s="24"/>
      <c r="P12" s="311"/>
    </row>
    <row r="13" spans="1:16" x14ac:dyDescent="0.3">
      <c r="A13" s="36" t="str">
        <f>IF('1 On Road Fleet'!H13="Yes",'1 On Road Fleet'!E13&amp;" "&amp;'1 On Road Fleet'!B13&amp;" "&amp;'1 On Road Fleet'!C13&amp;" "&amp;'1 On Road Fleet'!D13,"")</f>
        <v/>
      </c>
      <c r="B13" s="22"/>
      <c r="C13" s="6"/>
      <c r="D13" s="6"/>
      <c r="E13" s="6"/>
      <c r="F13" s="6"/>
      <c r="G13" s="6"/>
      <c r="H13" s="6"/>
      <c r="I13" s="6"/>
      <c r="J13" s="222"/>
      <c r="K13" s="22"/>
      <c r="L13" s="23"/>
      <c r="M13" s="23"/>
      <c r="N13" s="23"/>
      <c r="O13" s="24"/>
      <c r="P13" s="311"/>
    </row>
    <row r="14" spans="1:16" x14ac:dyDescent="0.3">
      <c r="A14" s="36" t="str">
        <f>IF('1 On Road Fleet'!H14="Yes",'1 On Road Fleet'!E14&amp;" "&amp;'1 On Road Fleet'!B14&amp;" "&amp;'1 On Road Fleet'!C14&amp;" "&amp;'1 On Road Fleet'!D14,"")</f>
        <v/>
      </c>
      <c r="B14" s="22"/>
      <c r="C14" s="6"/>
      <c r="D14" s="6"/>
      <c r="E14" s="6"/>
      <c r="F14" s="6"/>
      <c r="G14" s="6"/>
      <c r="H14" s="6"/>
      <c r="I14" s="6"/>
      <c r="J14" s="222"/>
      <c r="K14" s="22"/>
      <c r="L14" s="23"/>
      <c r="M14" s="23"/>
      <c r="N14" s="23"/>
      <c r="O14" s="24"/>
      <c r="P14" s="311"/>
    </row>
    <row r="15" spans="1:16" x14ac:dyDescent="0.3">
      <c r="A15" s="36" t="str">
        <f>IF('1 On Road Fleet'!H15="Yes",'1 On Road Fleet'!E15&amp;" "&amp;'1 On Road Fleet'!B15&amp;" "&amp;'1 On Road Fleet'!C15&amp;" "&amp;'1 On Road Fleet'!D15,"")</f>
        <v/>
      </c>
      <c r="B15" s="22"/>
      <c r="C15" s="6"/>
      <c r="D15" s="6"/>
      <c r="E15" s="6"/>
      <c r="F15" s="6"/>
      <c r="G15" s="6"/>
      <c r="H15" s="6"/>
      <c r="I15" s="6"/>
      <c r="J15" s="222"/>
      <c r="K15" s="22"/>
      <c r="L15" s="23"/>
      <c r="M15" s="23"/>
      <c r="N15" s="23"/>
      <c r="O15" s="24"/>
      <c r="P15" s="311"/>
    </row>
    <row r="16" spans="1:16" x14ac:dyDescent="0.3">
      <c r="A16" s="36" t="str">
        <f>IF('1 On Road Fleet'!H16="Yes",'1 On Road Fleet'!E16&amp;" "&amp;'1 On Road Fleet'!B16&amp;" "&amp;'1 On Road Fleet'!C16&amp;" "&amp;'1 On Road Fleet'!D16,"")</f>
        <v/>
      </c>
      <c r="B16" s="22"/>
      <c r="C16" s="6"/>
      <c r="D16" s="6"/>
      <c r="E16" s="6"/>
      <c r="F16" s="6"/>
      <c r="G16" s="6"/>
      <c r="H16" s="6"/>
      <c r="I16" s="6"/>
      <c r="J16" s="222"/>
      <c r="K16" s="22"/>
      <c r="L16" s="23"/>
      <c r="M16" s="23"/>
      <c r="N16" s="23"/>
      <c r="O16" s="24"/>
      <c r="P16" s="311"/>
    </row>
    <row r="17" spans="1:16" x14ac:dyDescent="0.3">
      <c r="A17" s="36" t="str">
        <f>IF('1 On Road Fleet'!H17="Yes",'1 On Road Fleet'!E17&amp;" "&amp;'1 On Road Fleet'!B17&amp;" "&amp;'1 On Road Fleet'!C17&amp;" "&amp;'1 On Road Fleet'!D17,"")</f>
        <v/>
      </c>
      <c r="B17" s="22"/>
      <c r="C17" s="6"/>
      <c r="D17" s="6"/>
      <c r="E17" s="6"/>
      <c r="F17" s="6"/>
      <c r="G17" s="6"/>
      <c r="H17" s="6"/>
      <c r="I17" s="6"/>
      <c r="J17" s="222"/>
      <c r="K17" s="22"/>
      <c r="L17" s="23"/>
      <c r="M17" s="23"/>
      <c r="N17" s="23"/>
      <c r="O17" s="24"/>
      <c r="P17" s="311"/>
    </row>
    <row r="18" spans="1:16" x14ac:dyDescent="0.3">
      <c r="A18" s="36" t="str">
        <f>IF('1 On Road Fleet'!H18="Yes",'1 On Road Fleet'!E18&amp;" "&amp;'1 On Road Fleet'!B18&amp;" "&amp;'1 On Road Fleet'!C18&amp;" "&amp;'1 On Road Fleet'!D18,"")</f>
        <v/>
      </c>
      <c r="B18" s="22"/>
      <c r="C18" s="6"/>
      <c r="D18" s="6"/>
      <c r="E18" s="6"/>
      <c r="F18" s="6"/>
      <c r="G18" s="6"/>
      <c r="H18" s="6"/>
      <c r="I18" s="6"/>
      <c r="J18" s="222"/>
      <c r="K18" s="22"/>
      <c r="L18" s="23"/>
      <c r="M18" s="23"/>
      <c r="N18" s="23"/>
      <c r="O18" s="24"/>
      <c r="P18" s="311"/>
    </row>
    <row r="19" spans="1:16" x14ac:dyDescent="0.3">
      <c r="A19" s="36" t="str">
        <f>IF('1 On Road Fleet'!H19="Yes",'1 On Road Fleet'!E19&amp;" "&amp;'1 On Road Fleet'!B19&amp;" "&amp;'1 On Road Fleet'!C19&amp;" "&amp;'1 On Road Fleet'!D19,"")</f>
        <v/>
      </c>
      <c r="B19" s="22"/>
      <c r="C19" s="6"/>
      <c r="D19" s="6"/>
      <c r="E19" s="6"/>
      <c r="F19" s="6"/>
      <c r="G19" s="6"/>
      <c r="H19" s="6"/>
      <c r="I19" s="6"/>
      <c r="J19" s="222"/>
      <c r="K19" s="22"/>
      <c r="L19" s="23"/>
      <c r="M19" s="23"/>
      <c r="N19" s="23"/>
      <c r="O19" s="24"/>
      <c r="P19" s="311"/>
    </row>
    <row r="20" spans="1:16" x14ac:dyDescent="0.3">
      <c r="A20" s="36" t="str">
        <f>IF('1 On Road Fleet'!H20="Yes",'1 On Road Fleet'!E20&amp;" "&amp;'1 On Road Fleet'!B20&amp;" "&amp;'1 On Road Fleet'!C20&amp;" "&amp;'1 On Road Fleet'!D20,"")</f>
        <v/>
      </c>
      <c r="B20" s="22"/>
      <c r="C20" s="6"/>
      <c r="D20" s="6"/>
      <c r="E20" s="6"/>
      <c r="F20" s="6"/>
      <c r="G20" s="6"/>
      <c r="H20" s="6"/>
      <c r="I20" s="6"/>
      <c r="J20" s="222"/>
      <c r="K20" s="22"/>
      <c r="L20" s="23"/>
      <c r="M20" s="23"/>
      <c r="N20" s="23"/>
      <c r="O20" s="24"/>
      <c r="P20" s="311"/>
    </row>
    <row r="21" spans="1:16" x14ac:dyDescent="0.3">
      <c r="A21" s="36" t="str">
        <f>IF('1 On Road Fleet'!H21="Yes",'1 On Road Fleet'!E21&amp;" "&amp;'1 On Road Fleet'!B21&amp;" "&amp;'1 On Road Fleet'!C21&amp;" "&amp;'1 On Road Fleet'!D21,"")</f>
        <v/>
      </c>
      <c r="B21" s="22"/>
      <c r="C21" s="6"/>
      <c r="D21" s="6"/>
      <c r="E21" s="6"/>
      <c r="F21" s="6"/>
      <c r="G21" s="6"/>
      <c r="H21" s="6"/>
      <c r="I21" s="6"/>
      <c r="J21" s="222"/>
      <c r="K21" s="22"/>
      <c r="L21" s="23"/>
      <c r="M21" s="23"/>
      <c r="N21" s="23"/>
      <c r="O21" s="24"/>
      <c r="P21" s="311"/>
    </row>
    <row r="22" spans="1:16" x14ac:dyDescent="0.3">
      <c r="A22" s="36" t="str">
        <f>IF('1 On Road Fleet'!H22="Yes",'1 On Road Fleet'!E22&amp;" "&amp;'1 On Road Fleet'!B22&amp;" "&amp;'1 On Road Fleet'!C22&amp;" "&amp;'1 On Road Fleet'!D22,"")</f>
        <v/>
      </c>
      <c r="B22" s="22"/>
      <c r="C22" s="6"/>
      <c r="D22" s="6"/>
      <c r="E22" s="6"/>
      <c r="F22" s="6"/>
      <c r="G22" s="6"/>
      <c r="H22" s="6"/>
      <c r="I22" s="6"/>
      <c r="J22" s="222"/>
      <c r="K22" s="22"/>
      <c r="L22" s="23"/>
      <c r="M22" s="23"/>
      <c r="N22" s="23"/>
      <c r="O22" s="24"/>
      <c r="P22" s="311"/>
    </row>
    <row r="23" spans="1:16" x14ac:dyDescent="0.3">
      <c r="A23" s="36" t="str">
        <f>IF('1 On Road Fleet'!H23="Yes",'1 On Road Fleet'!E23&amp;" "&amp;'1 On Road Fleet'!B23&amp;" "&amp;'1 On Road Fleet'!C23&amp;" "&amp;'1 On Road Fleet'!D23,"")</f>
        <v/>
      </c>
      <c r="B23" s="22"/>
      <c r="C23" s="6"/>
      <c r="D23" s="6"/>
      <c r="E23" s="6"/>
      <c r="F23" s="6"/>
      <c r="G23" s="6"/>
      <c r="H23" s="6"/>
      <c r="I23" s="6"/>
      <c r="J23" s="222"/>
      <c r="K23" s="22"/>
      <c r="L23" s="23"/>
      <c r="M23" s="23"/>
      <c r="N23" s="23"/>
      <c r="O23" s="24"/>
      <c r="P23" s="311"/>
    </row>
    <row r="24" spans="1:16" x14ac:dyDescent="0.3">
      <c r="A24" s="36" t="str">
        <f>IF('1 On Road Fleet'!H24="Yes",'1 On Road Fleet'!E24&amp;" "&amp;'1 On Road Fleet'!B24&amp;" "&amp;'1 On Road Fleet'!C24&amp;" "&amp;'1 On Road Fleet'!D24,"")</f>
        <v/>
      </c>
      <c r="B24" s="22"/>
      <c r="C24" s="6"/>
      <c r="D24" s="6"/>
      <c r="E24" s="6"/>
      <c r="F24" s="6"/>
      <c r="G24" s="6"/>
      <c r="H24" s="6"/>
      <c r="I24" s="6"/>
      <c r="J24" s="222"/>
      <c r="K24" s="22"/>
      <c r="L24" s="23"/>
      <c r="M24" s="23"/>
      <c r="N24" s="23"/>
      <c r="O24" s="24"/>
      <c r="P24" s="311"/>
    </row>
    <row r="25" spans="1:16" x14ac:dyDescent="0.3">
      <c r="A25" s="36" t="str">
        <f>IF('1 On Road Fleet'!H25="Yes",'1 On Road Fleet'!E25&amp;" "&amp;'1 On Road Fleet'!B25&amp;" "&amp;'1 On Road Fleet'!C25&amp;" "&amp;'1 On Road Fleet'!D25,"")</f>
        <v/>
      </c>
      <c r="B25" s="22"/>
      <c r="C25" s="6"/>
      <c r="D25" s="6"/>
      <c r="E25" s="6"/>
      <c r="F25" s="6"/>
      <c r="G25" s="6"/>
      <c r="H25" s="6"/>
      <c r="I25" s="6"/>
      <c r="J25" s="222"/>
      <c r="K25" s="22"/>
      <c r="L25" s="23"/>
      <c r="M25" s="23"/>
      <c r="N25" s="23"/>
      <c r="O25" s="24"/>
      <c r="P25" s="311"/>
    </row>
    <row r="26" spans="1:16" x14ac:dyDescent="0.3">
      <c r="A26" s="36" t="str">
        <f>IF('1 On Road Fleet'!H26="Yes",'1 On Road Fleet'!E26&amp;" "&amp;'1 On Road Fleet'!B26&amp;" "&amp;'1 On Road Fleet'!C26&amp;" "&amp;'1 On Road Fleet'!D26,"")</f>
        <v/>
      </c>
      <c r="B26" s="22"/>
      <c r="C26" s="6"/>
      <c r="D26" s="6"/>
      <c r="E26" s="6"/>
      <c r="F26" s="6"/>
      <c r="G26" s="6"/>
      <c r="H26" s="6"/>
      <c r="I26" s="6"/>
      <c r="J26" s="222"/>
      <c r="K26" s="22"/>
      <c r="L26" s="23"/>
      <c r="M26" s="23"/>
      <c r="N26" s="23"/>
      <c r="O26" s="24"/>
      <c r="P26" s="311"/>
    </row>
    <row r="27" spans="1:16" ht="15" thickBot="1" x14ac:dyDescent="0.35">
      <c r="A27" s="37" t="str">
        <f>IF('1 On Road Fleet'!H27="Yes",'1 On Road Fleet'!E27&amp;" "&amp;'1 On Road Fleet'!B27&amp;" "&amp;'1 On Road Fleet'!C27&amp;" "&amp;'1 On Road Fleet'!D27,"")</f>
        <v/>
      </c>
      <c r="B27" s="25"/>
      <c r="C27" s="14"/>
      <c r="D27" s="14"/>
      <c r="E27" s="14"/>
      <c r="F27" s="14"/>
      <c r="G27" s="14"/>
      <c r="H27" s="14"/>
      <c r="I27" s="14"/>
      <c r="J27" s="223"/>
      <c r="K27" s="25"/>
      <c r="L27" s="26"/>
      <c r="M27" s="26"/>
      <c r="N27" s="26"/>
      <c r="O27" s="28"/>
      <c r="P27" s="312"/>
    </row>
    <row r="28" spans="1:16" ht="15" thickBot="1" x14ac:dyDescent="0.35"/>
    <row r="29" spans="1:16" ht="61.95" customHeight="1" thickBot="1" x14ac:dyDescent="0.35">
      <c r="A29" s="129" t="s">
        <v>193</v>
      </c>
      <c r="B29" s="225" t="s">
        <v>154</v>
      </c>
      <c r="C29" s="226" t="s">
        <v>155</v>
      </c>
      <c r="D29" s="226" t="s">
        <v>317</v>
      </c>
      <c r="E29" s="226" t="s">
        <v>195</v>
      </c>
      <c r="F29" s="226" t="s">
        <v>196</v>
      </c>
      <c r="G29" s="248" t="s">
        <v>156</v>
      </c>
      <c r="H29" s="291" t="s">
        <v>291</v>
      </c>
    </row>
    <row r="30" spans="1:16" x14ac:dyDescent="0.3">
      <c r="A30" s="205" t="str">
        <f>IF('Off Non-Road Equipment'!W3=1,'Off Non-Road Equipment'!E3&amp;" "&amp;'Off Non-Road Equipment'!B3&amp;" "&amp;'Off Non-Road Equipment'!C3&amp;" "&amp;'Off Non-Road Equipment'!D3,"")</f>
        <v/>
      </c>
      <c r="B30" s="31"/>
      <c r="C30" s="32"/>
      <c r="D30" s="32"/>
      <c r="E30" s="227"/>
      <c r="F30" s="33"/>
      <c r="G30" s="41"/>
      <c r="H30" s="292"/>
    </row>
    <row r="31" spans="1:16" x14ac:dyDescent="0.3">
      <c r="A31" s="36" t="str">
        <f>IF('Off Non-Road Equipment'!W4=1,'Off Non-Road Equipment'!E4&amp;" "&amp;'Off Non-Road Equipment'!B4&amp;" "&amp;'Off Non-Road Equipment'!C4&amp;" "&amp;'Off Non-Road Equipment'!D4,"")</f>
        <v/>
      </c>
      <c r="B31" s="22"/>
      <c r="C31" s="23"/>
      <c r="D31" s="23"/>
      <c r="E31" s="23"/>
      <c r="F31" s="3"/>
      <c r="G31" s="53"/>
      <c r="H31" s="292"/>
    </row>
    <row r="32" spans="1:16" x14ac:dyDescent="0.3">
      <c r="A32" s="36" t="str">
        <f>IF('Off Non-Road Equipment'!W5=1,'Off Non-Road Equipment'!E5&amp;" "&amp;'Off Non-Road Equipment'!B5&amp;" "&amp;'Off Non-Road Equipment'!C5&amp;" "&amp;'Off Non-Road Equipment'!D5,"")</f>
        <v/>
      </c>
      <c r="B32" s="22"/>
      <c r="C32" s="23"/>
      <c r="D32" s="23"/>
      <c r="E32" s="23"/>
      <c r="F32" s="3"/>
      <c r="G32" s="53"/>
      <c r="H32" s="292"/>
    </row>
    <row r="33" spans="1:8" x14ac:dyDescent="0.3">
      <c r="A33" s="36" t="str">
        <f>IF('Off Non-Road Equipment'!W6=1,'Off Non-Road Equipment'!E6&amp;" "&amp;'Off Non-Road Equipment'!B6&amp;" "&amp;'Off Non-Road Equipment'!C6&amp;" "&amp;'Off Non-Road Equipment'!D6,"")</f>
        <v/>
      </c>
      <c r="B33" s="22"/>
      <c r="C33" s="23"/>
      <c r="D33" s="23"/>
      <c r="E33" s="23"/>
      <c r="F33" s="3"/>
      <c r="G33" s="53"/>
      <c r="H33" s="292"/>
    </row>
    <row r="34" spans="1:8" x14ac:dyDescent="0.3">
      <c r="A34" s="36" t="str">
        <f>IF('Off Non-Road Equipment'!W7=1,'Off Non-Road Equipment'!E7&amp;" "&amp;'Off Non-Road Equipment'!B7&amp;" "&amp;'Off Non-Road Equipment'!C7&amp;" "&amp;'Off Non-Road Equipment'!D7,"")</f>
        <v/>
      </c>
      <c r="B34" s="22"/>
      <c r="C34" s="23"/>
      <c r="D34" s="23"/>
      <c r="E34" s="23"/>
      <c r="F34" s="3"/>
      <c r="G34" s="53"/>
      <c r="H34" s="292"/>
    </row>
    <row r="35" spans="1:8" x14ac:dyDescent="0.3">
      <c r="A35" s="36" t="str">
        <f>IF('Off Non-Road Equipment'!W8=1,'Off Non-Road Equipment'!E8&amp;" "&amp;'Off Non-Road Equipment'!B8&amp;" "&amp;'Off Non-Road Equipment'!C8&amp;" "&amp;'Off Non-Road Equipment'!D8,"")</f>
        <v/>
      </c>
      <c r="B35" s="22"/>
      <c r="C35" s="23"/>
      <c r="D35" s="23"/>
      <c r="E35" s="23"/>
      <c r="F35" s="3"/>
      <c r="G35" s="53"/>
      <c r="H35" s="292"/>
    </row>
    <row r="36" spans="1:8" x14ac:dyDescent="0.3">
      <c r="A36" s="36" t="str">
        <f>IF('Off Non-Road Equipment'!W9=1,'Off Non-Road Equipment'!E9&amp;" "&amp;'Off Non-Road Equipment'!B9&amp;" "&amp;'Off Non-Road Equipment'!C9&amp;" "&amp;'Off Non-Road Equipment'!D9,"")</f>
        <v/>
      </c>
      <c r="B36" s="22"/>
      <c r="C36" s="23"/>
      <c r="D36" s="23"/>
      <c r="E36" s="23"/>
      <c r="F36" s="3"/>
      <c r="G36" s="53"/>
      <c r="H36" s="292"/>
    </row>
    <row r="37" spans="1:8" x14ac:dyDescent="0.3">
      <c r="A37" s="36" t="str">
        <f>IF('Off Non-Road Equipment'!W10=1,'Off Non-Road Equipment'!E10&amp;" "&amp;'Off Non-Road Equipment'!B10&amp;" "&amp;'Off Non-Road Equipment'!C10&amp;" "&amp;'Off Non-Road Equipment'!D10,"")</f>
        <v/>
      </c>
      <c r="B37" s="22"/>
      <c r="C37" s="23"/>
      <c r="D37" s="23"/>
      <c r="E37" s="23"/>
      <c r="F37" s="3"/>
      <c r="G37" s="53"/>
      <c r="H37" s="292"/>
    </row>
    <row r="38" spans="1:8" x14ac:dyDescent="0.3">
      <c r="A38" s="36" t="str">
        <f>IF('Off Non-Road Equipment'!W11=1,'Off Non-Road Equipment'!E11&amp;" "&amp;'Off Non-Road Equipment'!B11&amp;" "&amp;'Off Non-Road Equipment'!C11&amp;" "&amp;'Off Non-Road Equipment'!D11,"")</f>
        <v/>
      </c>
      <c r="B38" s="22"/>
      <c r="C38" s="23"/>
      <c r="D38" s="23"/>
      <c r="E38" s="23"/>
      <c r="F38" s="3"/>
      <c r="G38" s="53"/>
      <c r="H38" s="292"/>
    </row>
    <row r="39" spans="1:8" x14ac:dyDescent="0.3">
      <c r="A39" s="36" t="str">
        <f>IF('Off Non-Road Equipment'!W12=1,'Off Non-Road Equipment'!E12&amp;" "&amp;'Off Non-Road Equipment'!B12&amp;" "&amp;'Off Non-Road Equipment'!C12&amp;" "&amp;'Off Non-Road Equipment'!D12,"")</f>
        <v/>
      </c>
      <c r="B39" s="22"/>
      <c r="C39" s="23"/>
      <c r="D39" s="23"/>
      <c r="E39" s="23"/>
      <c r="F39" s="3"/>
      <c r="G39" s="53"/>
      <c r="H39" s="292"/>
    </row>
    <row r="40" spans="1:8" x14ac:dyDescent="0.3">
      <c r="A40" s="36" t="str">
        <f>IF('Off Non-Road Equipment'!W13=1,'Off Non-Road Equipment'!E13&amp;" "&amp;'Off Non-Road Equipment'!B13&amp;" "&amp;'Off Non-Road Equipment'!C13&amp;" "&amp;'Off Non-Road Equipment'!D13,"")</f>
        <v/>
      </c>
      <c r="B40" s="22"/>
      <c r="C40" s="23"/>
      <c r="D40" s="23"/>
      <c r="E40" s="23"/>
      <c r="F40" s="3"/>
      <c r="G40" s="53"/>
      <c r="H40" s="292"/>
    </row>
    <row r="41" spans="1:8" x14ac:dyDescent="0.3">
      <c r="A41" s="36" t="str">
        <f>IF('Off Non-Road Equipment'!W14=1,'Off Non-Road Equipment'!E14&amp;" "&amp;'Off Non-Road Equipment'!B14&amp;" "&amp;'Off Non-Road Equipment'!C14&amp;" "&amp;'Off Non-Road Equipment'!D14,"")</f>
        <v/>
      </c>
      <c r="B41" s="22"/>
      <c r="C41" s="23"/>
      <c r="D41" s="23"/>
      <c r="E41" s="23"/>
      <c r="F41" s="3"/>
      <c r="G41" s="53"/>
      <c r="H41" s="292"/>
    </row>
    <row r="42" spans="1:8" x14ac:dyDescent="0.3">
      <c r="A42" s="36" t="str">
        <f>IF('Off Non-Road Equipment'!W15=1,'Off Non-Road Equipment'!E15&amp;" "&amp;'Off Non-Road Equipment'!B15&amp;" "&amp;'Off Non-Road Equipment'!C15&amp;" "&amp;'Off Non-Road Equipment'!D15,"")</f>
        <v/>
      </c>
      <c r="B42" s="22"/>
      <c r="C42" s="23"/>
      <c r="D42" s="23"/>
      <c r="E42" s="23"/>
      <c r="F42" s="3"/>
      <c r="G42" s="53"/>
      <c r="H42" s="292"/>
    </row>
    <row r="43" spans="1:8" x14ac:dyDescent="0.3">
      <c r="A43" s="36" t="str">
        <f>IF('Off Non-Road Equipment'!W16=1,'Off Non-Road Equipment'!E16&amp;" "&amp;'Off Non-Road Equipment'!B16&amp;" "&amp;'Off Non-Road Equipment'!C16&amp;" "&amp;'Off Non-Road Equipment'!D16,"")</f>
        <v/>
      </c>
      <c r="B43" s="22"/>
      <c r="C43" s="23"/>
      <c r="D43" s="23"/>
      <c r="E43" s="23"/>
      <c r="F43" s="3"/>
      <c r="G43" s="53"/>
      <c r="H43" s="292"/>
    </row>
    <row r="44" spans="1:8" x14ac:dyDescent="0.3">
      <c r="A44" s="36" t="str">
        <f>IF('Off Non-Road Equipment'!W17=1,'Off Non-Road Equipment'!E17&amp;" "&amp;'Off Non-Road Equipment'!B17&amp;" "&amp;'Off Non-Road Equipment'!C17&amp;" "&amp;'Off Non-Road Equipment'!D17,"")</f>
        <v/>
      </c>
      <c r="B44" s="22"/>
      <c r="C44" s="23"/>
      <c r="D44" s="23"/>
      <c r="E44" s="23"/>
      <c r="F44" s="3"/>
      <c r="G44" s="53"/>
      <c r="H44" s="292"/>
    </row>
    <row r="45" spans="1:8" x14ac:dyDescent="0.3">
      <c r="A45" s="36" t="str">
        <f>IF('Off Non-Road Equipment'!W18=1,'Off Non-Road Equipment'!E18&amp;" "&amp;'Off Non-Road Equipment'!B18&amp;" "&amp;'Off Non-Road Equipment'!C18&amp;" "&amp;'Off Non-Road Equipment'!D18,"")</f>
        <v/>
      </c>
      <c r="B45" s="22"/>
      <c r="C45" s="23"/>
      <c r="D45" s="23"/>
      <c r="E45" s="23"/>
      <c r="F45" s="3"/>
      <c r="G45" s="53"/>
      <c r="H45" s="292"/>
    </row>
    <row r="46" spans="1:8" x14ac:dyDescent="0.3">
      <c r="A46" s="36" t="str">
        <f>IF('Off Non-Road Equipment'!W19=1,'Off Non-Road Equipment'!E19&amp;" "&amp;'Off Non-Road Equipment'!B19&amp;" "&amp;'Off Non-Road Equipment'!C19&amp;" "&amp;'Off Non-Road Equipment'!D19,"")</f>
        <v/>
      </c>
      <c r="B46" s="22"/>
      <c r="C46" s="23"/>
      <c r="D46" s="23"/>
      <c r="E46" s="23"/>
      <c r="F46" s="3"/>
      <c r="G46" s="53"/>
      <c r="H46" s="292"/>
    </row>
    <row r="47" spans="1:8" x14ac:dyDescent="0.3">
      <c r="A47" s="36" t="str">
        <f>IF('Off Non-Road Equipment'!W20=1,'Off Non-Road Equipment'!E20&amp;" "&amp;'Off Non-Road Equipment'!B20&amp;" "&amp;'Off Non-Road Equipment'!C20&amp;" "&amp;'Off Non-Road Equipment'!D20,"")</f>
        <v/>
      </c>
      <c r="B47" s="22"/>
      <c r="C47" s="23"/>
      <c r="D47" s="23"/>
      <c r="E47" s="23"/>
      <c r="F47" s="3"/>
      <c r="G47" s="53"/>
      <c r="H47" s="292"/>
    </row>
    <row r="48" spans="1:8" x14ac:dyDescent="0.3">
      <c r="A48" s="36" t="str">
        <f>IF('Off Non-Road Equipment'!W21=1,'Off Non-Road Equipment'!E21&amp;" "&amp;'Off Non-Road Equipment'!B21&amp;" "&amp;'Off Non-Road Equipment'!C21&amp;" "&amp;'Off Non-Road Equipment'!D21,"")</f>
        <v/>
      </c>
      <c r="B48" s="22"/>
      <c r="C48" s="23"/>
      <c r="D48" s="23"/>
      <c r="E48" s="23"/>
      <c r="F48" s="3"/>
      <c r="G48" s="53"/>
      <c r="H48" s="292"/>
    </row>
    <row r="49" spans="1:8" x14ac:dyDescent="0.3">
      <c r="A49" s="36" t="str">
        <f>IF('Off Non-Road Equipment'!W22=1,'Off Non-Road Equipment'!E22&amp;" "&amp;'Off Non-Road Equipment'!B22&amp;" "&amp;'Off Non-Road Equipment'!C22&amp;" "&amp;'Off Non-Road Equipment'!D22,"")</f>
        <v/>
      </c>
      <c r="B49" s="22"/>
      <c r="C49" s="23"/>
      <c r="D49" s="23"/>
      <c r="E49" s="23"/>
      <c r="F49" s="3"/>
      <c r="G49" s="53"/>
      <c r="H49" s="292"/>
    </row>
    <row r="50" spans="1:8" x14ac:dyDescent="0.3">
      <c r="A50" s="36" t="str">
        <f>IF('Off Non-Road Equipment'!W23=1,'Off Non-Road Equipment'!E23&amp;" "&amp;'Off Non-Road Equipment'!B23&amp;" "&amp;'Off Non-Road Equipment'!C23&amp;" "&amp;'Off Non-Road Equipment'!D23,"")</f>
        <v/>
      </c>
      <c r="B50" s="22"/>
      <c r="C50" s="23"/>
      <c r="D50" s="23"/>
      <c r="E50" s="23"/>
      <c r="F50" s="3"/>
      <c r="G50" s="53"/>
      <c r="H50" s="292"/>
    </row>
    <row r="51" spans="1:8" x14ac:dyDescent="0.3">
      <c r="A51" s="36" t="str">
        <f>IF('Off Non-Road Equipment'!W24=1,'Off Non-Road Equipment'!E24&amp;" "&amp;'Off Non-Road Equipment'!B24&amp;" "&amp;'Off Non-Road Equipment'!C24&amp;" "&amp;'Off Non-Road Equipment'!D24,"")</f>
        <v/>
      </c>
      <c r="B51" s="22"/>
      <c r="C51" s="23"/>
      <c r="D51" s="23"/>
      <c r="E51" s="23"/>
      <c r="F51" s="3"/>
      <c r="G51" s="53"/>
      <c r="H51" s="292"/>
    </row>
    <row r="52" spans="1:8" x14ac:dyDescent="0.3">
      <c r="A52" s="36" t="str">
        <f>IF('Off Non-Road Equipment'!W25=1,'Off Non-Road Equipment'!E25&amp;" "&amp;'Off Non-Road Equipment'!B25&amp;" "&amp;'Off Non-Road Equipment'!C25&amp;" "&amp;'Off Non-Road Equipment'!D25,"")</f>
        <v/>
      </c>
      <c r="B52" s="22"/>
      <c r="C52" s="23"/>
      <c r="D52" s="23"/>
      <c r="E52" s="23"/>
      <c r="F52" s="3"/>
      <c r="G52" s="53"/>
      <c r="H52" s="292"/>
    </row>
    <row r="53" spans="1:8" x14ac:dyDescent="0.3">
      <c r="A53" s="36" t="str">
        <f>IF('Off Non-Road Equipment'!W26=1,'Off Non-Road Equipment'!E26&amp;" "&amp;'Off Non-Road Equipment'!B26&amp;" "&amp;'Off Non-Road Equipment'!C26&amp;" "&amp;'Off Non-Road Equipment'!D26,"")</f>
        <v/>
      </c>
      <c r="B53" s="22"/>
      <c r="C53" s="23"/>
      <c r="D53" s="23"/>
      <c r="E53" s="23"/>
      <c r="F53" s="3"/>
      <c r="G53" s="53"/>
      <c r="H53" s="292"/>
    </row>
    <row r="54" spans="1:8" ht="15" thickBot="1" x14ac:dyDescent="0.35">
      <c r="A54" s="37" t="str">
        <f>IF('Off Non-Road Equipment'!W27=1,'Off Non-Road Equipment'!E27&amp;" "&amp;'Off Non-Road Equipment'!B27&amp;" "&amp;'Off Non-Road Equipment'!C27&amp;" "&amp;'Off Non-Road Equipment'!D27,"")</f>
        <v/>
      </c>
      <c r="B54" s="25"/>
      <c r="C54" s="26"/>
      <c r="D54" s="26"/>
      <c r="E54" s="26"/>
      <c r="F54" s="27"/>
      <c r="G54" s="54"/>
      <c r="H54" s="293"/>
    </row>
    <row r="55" spans="1:8" x14ac:dyDescent="0.3">
      <c r="H55" s="249"/>
    </row>
    <row r="56" spans="1:8" ht="15" customHeight="1" x14ac:dyDescent="0.3">
      <c r="A56" s="270" t="s">
        <v>284</v>
      </c>
      <c r="B56" s="270"/>
    </row>
    <row r="57" spans="1:8" ht="15" customHeight="1" x14ac:dyDescent="0.3">
      <c r="A57" s="270"/>
      <c r="B57" s="270"/>
    </row>
  </sheetData>
  <mergeCells count="5">
    <mergeCell ref="K1:O1"/>
    <mergeCell ref="B1:J1"/>
    <mergeCell ref="A56:B57"/>
    <mergeCell ref="P1:P27"/>
    <mergeCell ref="H29:H54"/>
  </mergeCells>
  <conditionalFormatting sqref="B3:B27">
    <cfRule type="expression" dxfId="63" priority="70">
      <formula>A3=""</formula>
    </cfRule>
  </conditionalFormatting>
  <conditionalFormatting sqref="B30:B54">
    <cfRule type="expression" dxfId="60" priority="15">
      <formula>A30=""</formula>
    </cfRule>
  </conditionalFormatting>
  <conditionalFormatting sqref="C3:C27">
    <cfRule type="expression" dxfId="59" priority="39">
      <formula>A3=""</formula>
    </cfRule>
  </conditionalFormatting>
  <conditionalFormatting sqref="C30:C54">
    <cfRule type="expression" dxfId="58" priority="29">
      <formula>B30="Yes"</formula>
    </cfRule>
  </conditionalFormatting>
  <conditionalFormatting sqref="D3:D27">
    <cfRule type="expression" dxfId="57" priority="38">
      <formula>A3=""</formula>
    </cfRule>
  </conditionalFormatting>
  <conditionalFormatting sqref="D30:D54">
    <cfRule type="expression" dxfId="56" priority="1">
      <formula>B30="No"</formula>
    </cfRule>
  </conditionalFormatting>
  <conditionalFormatting sqref="E3:E27">
    <cfRule type="expression" dxfId="55" priority="37">
      <formula>A3=""</formula>
    </cfRule>
  </conditionalFormatting>
  <conditionalFormatting sqref="E30:E54">
    <cfRule type="expression" dxfId="54" priority="28">
      <formula>B30="No"</formula>
    </cfRule>
  </conditionalFormatting>
  <conditionalFormatting sqref="F3:F27">
    <cfRule type="expression" dxfId="53" priority="36">
      <formula>A3=""</formula>
    </cfRule>
  </conditionalFormatting>
  <conditionalFormatting sqref="F30:F54">
    <cfRule type="expression" dxfId="52" priority="27">
      <formula>B30="No"</formula>
    </cfRule>
  </conditionalFormatting>
  <conditionalFormatting sqref="G3:G27">
    <cfRule type="expression" dxfId="51" priority="35">
      <formula>A3=""</formula>
    </cfRule>
  </conditionalFormatting>
  <conditionalFormatting sqref="G30:G54">
    <cfRule type="expression" dxfId="50" priority="3">
      <formula>B30="No"</formula>
    </cfRule>
  </conditionalFormatting>
  <conditionalFormatting sqref="H3:H27">
    <cfRule type="expression" dxfId="49" priority="34">
      <formula>A3=""</formula>
    </cfRule>
  </conditionalFormatting>
  <conditionalFormatting sqref="I3:I27">
    <cfRule type="expression" dxfId="48" priority="33">
      <formula>A3=""</formula>
    </cfRule>
  </conditionalFormatting>
  <conditionalFormatting sqref="J3:J27">
    <cfRule type="expression" dxfId="47" priority="32">
      <formula>A3=""</formula>
    </cfRule>
  </conditionalFormatting>
  <conditionalFormatting sqref="K3:K27">
    <cfRule type="expression" dxfId="44" priority="57">
      <formula>A3=""</formula>
    </cfRule>
  </conditionalFormatting>
  <conditionalFormatting sqref="L3:L27 D31:D54">
    <cfRule type="expression" dxfId="43" priority="56">
      <formula>C3="Yes"</formula>
    </cfRule>
  </conditionalFormatting>
  <conditionalFormatting sqref="M3:M27">
    <cfRule type="expression" dxfId="42" priority="2">
      <formula>K3="No"</formula>
    </cfRule>
  </conditionalFormatting>
  <conditionalFormatting sqref="N3:N27">
    <cfRule type="expression" dxfId="41" priority="55">
      <formula>K3="No"</formula>
    </cfRule>
  </conditionalFormatting>
  <conditionalFormatting sqref="O3:O27">
    <cfRule type="expression" dxfId="40" priority="54">
      <formula>K3="No"</formula>
    </cfRule>
  </conditionalFormatting>
  <hyperlinks>
    <hyperlink ref="A56:B57" location="Main!A1" display="Back to Main Tab" xr:uid="{5C364756-A5D2-4222-87D0-7C9682F14BA7}"/>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40" id="{72C8B631-2D00-4B0A-AB61-45E17CD7CCBD}">
            <xm:f>'1 On Road Fleet'!$H3="yes"</xm:f>
            <x14:dxf>
              <font>
                <color rgb="FF006100"/>
              </font>
              <fill>
                <patternFill>
                  <bgColor rgb="FFC6EFCE"/>
                </patternFill>
              </fill>
            </x14:dxf>
          </x14:cfRule>
          <xm:sqref>A3:A27</xm:sqref>
        </x14:conditionalFormatting>
        <x14:conditionalFormatting xmlns:xm="http://schemas.microsoft.com/office/excel/2006/main">
          <x14:cfRule type="expression" priority="24" id="{F1A8E0E4-542B-4A98-95A2-BF7E91DB8971}">
            <xm:f>'Off Non-Road Equipment'!W3=1</xm:f>
            <x14:dxf>
              <font>
                <color rgb="FF006100"/>
              </font>
              <fill>
                <patternFill>
                  <bgColor rgb="FFC6EFCE"/>
                </patternFill>
              </fill>
            </x14:dxf>
          </x14:cfRule>
          <xm:sqref>A30:A54</xm:sqref>
        </x14:conditionalFormatting>
        <x14:conditionalFormatting xmlns:xm="http://schemas.microsoft.com/office/excel/2006/main">
          <x14:cfRule type="expression" priority="13" id="{B0C34F77-7CEB-4348-8833-3180964CC7C4}">
            <xm:f>#REF!=List!$D$8</xm:f>
            <x14:dxf>
              <fill>
                <patternFill>
                  <bgColor theme="0"/>
                </patternFill>
              </fill>
            </x14:dxf>
          </x14:cfRule>
          <x14:cfRule type="expression" priority="14" id="{943B2E98-E939-497B-9310-2F8AA431A3B2}">
            <xm:f>#REF!=List!$D$7</xm:f>
            <x14:dxf>
              <fill>
                <patternFill>
                  <bgColor theme="0"/>
                </patternFill>
              </fill>
            </x14:dxf>
          </x14:cfRule>
          <xm:sqref>B30:B54</xm:sqref>
        </x14:conditionalFormatting>
        <x14:conditionalFormatting xmlns:xm="http://schemas.microsoft.com/office/excel/2006/main">
          <x14:cfRule type="expression" priority="48" id="{42783EC9-6CAC-454C-8023-280FC16A0CC9}">
            <xm:f>B3=List!$D$8</xm:f>
            <x14:dxf>
              <fill>
                <patternFill>
                  <bgColor theme="0"/>
                </patternFill>
              </fill>
            </x14:dxf>
          </x14:cfRule>
          <x14:cfRule type="expression" priority="49" id="{A59AFF69-66E8-4F71-87DA-91BDEE12A974}">
            <xm:f>B3=List!$D$7</xm:f>
            <x14:dxf>
              <fill>
                <patternFill>
                  <bgColor theme="0"/>
                </patternFill>
              </fill>
            </x14:dxf>
          </x14:cfRule>
          <xm:sqref>K3:K27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1480EBB-D891-4B1D-AAD3-D5116A86507F}">
          <x14:formula1>
            <xm:f>List!$B$16:$B$17</xm:f>
          </x14:formula1>
          <xm:sqref>K3:K27 B30:B54</xm:sqref>
        </x14:dataValidation>
        <x14:dataValidation type="list" allowBlank="1" showInputMessage="1" showErrorMessage="1" xr:uid="{41021CDE-3D43-45A3-BFC0-6D7362B4D160}">
          <x14:formula1>
            <xm:f>List!$B$16</xm:f>
          </x14:formula1>
          <xm:sqref>B3:J27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EB8781A4F21F46AB00D7CF604FE7B8" ma:contentTypeVersion="9" ma:contentTypeDescription="Create a new document." ma:contentTypeScope="" ma:versionID="c8e96eedb1198fa9f4f981da22db8574">
  <xsd:schema xmlns:xsd="http://www.w3.org/2001/XMLSchema" xmlns:xs="http://www.w3.org/2001/XMLSchema" xmlns:p="http://schemas.microsoft.com/office/2006/metadata/properties" xmlns:ns2="ad21c932-3b0a-4fef-97b1-8f0bb5133d5c" targetNamespace="http://schemas.microsoft.com/office/2006/metadata/properties" ma:root="true" ma:fieldsID="02998297a230d645d03a108cfc1b7d01" ns2:_="">
    <xsd:import namespace="ad21c932-3b0a-4fef-97b1-8f0bb5133d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1c932-3b0a-4fef-97b1-8f0bb5133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B5BA0E-E0AB-4964-8225-E5E15F6A2113}">
  <ds:schemaRefs>
    <ds:schemaRef ds:uri="ad21c932-3b0a-4fef-97b1-8f0bb5133d5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02B8A65-6EBB-4633-B6CD-2498C55F09D5}">
  <ds:schemaRefs>
    <ds:schemaRef ds:uri="http://schemas.microsoft.com/sharepoint/v3/contenttype/forms"/>
  </ds:schemaRefs>
</ds:datastoreItem>
</file>

<file path=customXml/itemProps3.xml><?xml version="1.0" encoding="utf-8"?>
<ds:datastoreItem xmlns:ds="http://schemas.openxmlformats.org/officeDocument/2006/customXml" ds:itemID="{43D87631-0E47-44AD-A0C6-C50C15F0BA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Instructions</vt:lpstr>
      <vt:lpstr>Main</vt:lpstr>
      <vt:lpstr>List</vt:lpstr>
      <vt:lpstr>1 On Road Fleet</vt:lpstr>
      <vt:lpstr>Electric Vehicles</vt:lpstr>
      <vt:lpstr>New Stations</vt:lpstr>
      <vt:lpstr>Electric Chargers</vt:lpstr>
      <vt:lpstr>Off Non-Road Equipment</vt:lpstr>
      <vt:lpstr>Idle Reduction</vt:lpstr>
      <vt:lpstr>Fuel Sales</vt:lpstr>
      <vt:lpstr>VMT</vt:lpstr>
      <vt:lpstr>Truck Stops</vt:lpstr>
      <vt:lpstr>Export New Stations</vt:lpstr>
      <vt:lpstr>Export Alt Fuel Veh</vt:lpstr>
      <vt:lpstr>Export Elec Hy Plugs</vt:lpstr>
      <vt:lpstr>Export Off Road</vt:lpstr>
      <vt:lpstr>Export VMT</vt:lpstr>
      <vt:lpstr>Export Truck Stop Elect</vt:lpstr>
      <vt:lpstr>Export Idle Reduction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Finley, Ben</dc:creator>
  <cp:lastModifiedBy>Finley, Ben</cp:lastModifiedBy>
  <dcterms:created xsi:type="dcterms:W3CDTF">2023-12-13T15:50:43Z</dcterms:created>
  <dcterms:modified xsi:type="dcterms:W3CDTF">2026-02-10T22:36:28Z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0x0101002DEB8781A4F21F46AB00D7CF604FE7B8</vt:lpwstr>
  </property>
</Properties>
</file>